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+xml"/>
  <Override PartName="/xl/queryTables/queryTable1.xml" ContentType="application/vnd.openxmlformats-officedocument.spreadsheetml.queryTable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tipssouthafrica-my.sharepoint.com/personal/gaylor_tips_org_za/Documents/Desktop/"/>
    </mc:Choice>
  </mc:AlternateContent>
  <bookViews>
    <workbookView xWindow="0" yWindow="0" windowWidth="17290" windowHeight="6570" tabRatio="927"/>
  </bookViews>
  <sheets>
    <sheet name="ECONOMIC SHEETS" sheetId="13" r:id="rId1"/>
    <sheet name="Unemployment" sheetId="5" r:id="rId2"/>
    <sheet name="HH income, debt, savings" sheetId="8" r:id="rId3"/>
    <sheet name="RE share elec Generation " sheetId="7" r:id="rId4"/>
    <sheet name="energy intensity" sheetId="6" r:id="rId5"/>
    <sheet name="EV Sales" sheetId="28" r:id="rId6"/>
    <sheet name=" R&amp;D value and %" sheetId="22" r:id="rId7"/>
    <sheet name="Green imports" sheetId="25" r:id="rId8"/>
    <sheet name="Green exports" sheetId="27" r:id="rId9"/>
    <sheet name="SOCIAL SHEETS" sheetId="14" r:id="rId10"/>
    <sheet name="Income Inequality" sheetId="17" r:id="rId11"/>
    <sheet name="wealth&amp;carbon inequality" sheetId="18" r:id="rId12"/>
    <sheet name="HH access to WASH and elec" sheetId="1" r:id="rId13"/>
    <sheet name="Education attainment" sheetId="9" r:id="rId14"/>
    <sheet name="Food access and stunting" sheetId="10" r:id="rId15"/>
    <sheet name="ENVIRONMENTAL SHEET" sheetId="15" r:id="rId16"/>
    <sheet name="EF and biocap" sheetId="11" r:id="rId17"/>
    <sheet name="GHG emissions" sheetId="34" r:id="rId18"/>
    <sheet name="Water withdrawals &amp; prod" sheetId="12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I">#REF!</definedName>
    <definedName name="\P">#REF!</definedName>
    <definedName name="aa">'[1]Oil Consumption - Barrels'!#REF!</definedName>
    <definedName name="historical_emissions" localSheetId="17">'GHG emissions'!$A$1:$AH$15</definedName>
    <definedName name="INIT">#REF!</definedName>
    <definedName name="LEAP">#REF!</definedName>
    <definedName name="NONLEAP">#REF!</definedName>
    <definedName name="Print1">#REF!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L4" i="34" l="1"/>
  <c r="AK4" i="34"/>
  <c r="AK19" i="34"/>
  <c r="AK20" i="34"/>
  <c r="AK21" i="34"/>
  <c r="AK22" i="34"/>
  <c r="AK23" i="34"/>
  <c r="AK24" i="34"/>
  <c r="AK25" i="34"/>
  <c r="AK18" i="34"/>
  <c r="AI18" i="34"/>
  <c r="AI19" i="34"/>
  <c r="AI20" i="34"/>
  <c r="AI21" i="34"/>
  <c r="AI22" i="34"/>
  <c r="AI23" i="34"/>
  <c r="AI24" i="34"/>
  <c r="AI25" i="34"/>
  <c r="AH18" i="34"/>
  <c r="AH19" i="34"/>
  <c r="AH20" i="34"/>
  <c r="AH21" i="34"/>
  <c r="AH22" i="34"/>
  <c r="AH23" i="34"/>
  <c r="AH24" i="34"/>
  <c r="AH25" i="34"/>
  <c r="AG18" i="34"/>
  <c r="AG19" i="34"/>
  <c r="AG20" i="34"/>
  <c r="AG21" i="34"/>
  <c r="AG22" i="34"/>
  <c r="AG23" i="34"/>
  <c r="AG24" i="34"/>
  <c r="AG25" i="34"/>
  <c r="AF18" i="34"/>
  <c r="AF19" i="34"/>
  <c r="AF20" i="34"/>
  <c r="AF21" i="34"/>
  <c r="AF22" i="34"/>
  <c r="AF23" i="34"/>
  <c r="AF24" i="34"/>
  <c r="AF25" i="34"/>
  <c r="AE18" i="34"/>
  <c r="AE19" i="34"/>
  <c r="AE20" i="34"/>
  <c r="AE21" i="34"/>
  <c r="AE22" i="34"/>
  <c r="AE23" i="34"/>
  <c r="AE24" i="34"/>
  <c r="AE25" i="34"/>
  <c r="AD18" i="34"/>
  <c r="AD19" i="34"/>
  <c r="AD20" i="34"/>
  <c r="AD21" i="34"/>
  <c r="AD22" i="34"/>
  <c r="AD23" i="34"/>
  <c r="AD24" i="34"/>
  <c r="AD25" i="34"/>
  <c r="AC18" i="34"/>
  <c r="AC19" i="34"/>
  <c r="AC20" i="34"/>
  <c r="AC21" i="34"/>
  <c r="AC22" i="34"/>
  <c r="AC23" i="34"/>
  <c r="AC24" i="34"/>
  <c r="AC25" i="34"/>
  <c r="AB18" i="34"/>
  <c r="AB19" i="34"/>
  <c r="AB20" i="34"/>
  <c r="AB21" i="34"/>
  <c r="AB22" i="34"/>
  <c r="AB23" i="34"/>
  <c r="AB24" i="34"/>
  <c r="AB25" i="34"/>
  <c r="AA18" i="34"/>
  <c r="AA19" i="34"/>
  <c r="AA20" i="34"/>
  <c r="AA21" i="34"/>
  <c r="AA22" i="34"/>
  <c r="AA23" i="34"/>
  <c r="AA24" i="34"/>
  <c r="AA25" i="34"/>
  <c r="Z18" i="34"/>
  <c r="Z19" i="34"/>
  <c r="Z20" i="34"/>
  <c r="Z21" i="34"/>
  <c r="Z22" i="34"/>
  <c r="Z23" i="34"/>
  <c r="Z24" i="34"/>
  <c r="Z25" i="34"/>
  <c r="Y18" i="34"/>
  <c r="Y19" i="34"/>
  <c r="Y20" i="34"/>
  <c r="Y21" i="34"/>
  <c r="Y22" i="34"/>
  <c r="Y23" i="34"/>
  <c r="Y24" i="34"/>
  <c r="Y25" i="34"/>
  <c r="X18" i="34"/>
  <c r="X19" i="34"/>
  <c r="X20" i="34"/>
  <c r="X21" i="34"/>
  <c r="X22" i="34"/>
  <c r="X23" i="34"/>
  <c r="X24" i="34"/>
  <c r="X25" i="34"/>
  <c r="W18" i="34"/>
  <c r="W19" i="34"/>
  <c r="W20" i="34"/>
  <c r="W21" i="34"/>
  <c r="W22" i="34"/>
  <c r="W23" i="34"/>
  <c r="W24" i="34"/>
  <c r="W25" i="34"/>
  <c r="V18" i="34"/>
  <c r="V19" i="34"/>
  <c r="V20" i="34"/>
  <c r="V21" i="34"/>
  <c r="V22" i="34"/>
  <c r="V23" i="34"/>
  <c r="V24" i="34"/>
  <c r="V25" i="34"/>
  <c r="U18" i="34"/>
  <c r="U19" i="34"/>
  <c r="U20" i="34"/>
  <c r="U21" i="34"/>
  <c r="U22" i="34"/>
  <c r="U23" i="34"/>
  <c r="U24" i="34"/>
  <c r="U25" i="34"/>
  <c r="T18" i="34"/>
  <c r="T19" i="34"/>
  <c r="T20" i="34"/>
  <c r="T21" i="34"/>
  <c r="T22" i="34"/>
  <c r="T23" i="34"/>
  <c r="T24" i="34"/>
  <c r="T25" i="34"/>
  <c r="S18" i="34"/>
  <c r="S19" i="34"/>
  <c r="S20" i="34"/>
  <c r="S21" i="34"/>
  <c r="S22" i="34"/>
  <c r="S23" i="34"/>
  <c r="S24" i="34"/>
  <c r="S25" i="34"/>
  <c r="R18" i="34"/>
  <c r="R19" i="34"/>
  <c r="R20" i="34"/>
  <c r="R21" i="34"/>
  <c r="R22" i="34"/>
  <c r="R23" i="34"/>
  <c r="R24" i="34"/>
  <c r="R25" i="34"/>
  <c r="Q18" i="34"/>
  <c r="Q19" i="34"/>
  <c r="Q20" i="34"/>
  <c r="Q21" i="34"/>
  <c r="Q22" i="34"/>
  <c r="Q23" i="34"/>
  <c r="Q24" i="34"/>
  <c r="Q25" i="34"/>
  <c r="P18" i="34"/>
  <c r="P19" i="34"/>
  <c r="P20" i="34"/>
  <c r="P21" i="34"/>
  <c r="P22" i="34"/>
  <c r="P23" i="34"/>
  <c r="P24" i="34"/>
  <c r="P25" i="34"/>
  <c r="O18" i="34"/>
  <c r="O19" i="34"/>
  <c r="O20" i="34"/>
  <c r="O21" i="34"/>
  <c r="O22" i="34"/>
  <c r="O23" i="34"/>
  <c r="O24" i="34"/>
  <c r="O25" i="34"/>
  <c r="N18" i="34"/>
  <c r="N19" i="34"/>
  <c r="N20" i="34"/>
  <c r="N21" i="34"/>
  <c r="N22" i="34"/>
  <c r="N23" i="34"/>
  <c r="N24" i="34"/>
  <c r="N25" i="34"/>
  <c r="M18" i="34"/>
  <c r="M19" i="34"/>
  <c r="M20" i="34"/>
  <c r="M21" i="34"/>
  <c r="M22" i="34"/>
  <c r="M23" i="34"/>
  <c r="M24" i="34"/>
  <c r="M25" i="34"/>
  <c r="L18" i="34"/>
  <c r="L19" i="34"/>
  <c r="L20" i="34"/>
  <c r="L21" i="34"/>
  <c r="L22" i="34"/>
  <c r="L23" i="34"/>
  <c r="L24" i="34"/>
  <c r="L25" i="34"/>
  <c r="K18" i="34"/>
  <c r="K19" i="34"/>
  <c r="K20" i="34"/>
  <c r="K21" i="34"/>
  <c r="K22" i="34"/>
  <c r="K23" i="34"/>
  <c r="K24" i="34"/>
  <c r="K25" i="34"/>
  <c r="J18" i="34"/>
  <c r="J19" i="34"/>
  <c r="J20" i="34"/>
  <c r="J21" i="34"/>
  <c r="J22" i="34"/>
  <c r="J23" i="34"/>
  <c r="J24" i="34"/>
  <c r="J25" i="34"/>
  <c r="I18" i="34"/>
  <c r="I19" i="34"/>
  <c r="I20" i="34"/>
  <c r="I21" i="34"/>
  <c r="I22" i="34"/>
  <c r="I23" i="34"/>
  <c r="I24" i="34"/>
  <c r="I25" i="34"/>
  <c r="H18" i="34"/>
  <c r="H19" i="34"/>
  <c r="H20" i="34"/>
  <c r="H21" i="34"/>
  <c r="H22" i="34"/>
  <c r="H23" i="34"/>
  <c r="H24" i="34"/>
  <c r="H25" i="34"/>
  <c r="G18" i="34"/>
  <c r="G19" i="34"/>
  <c r="G20" i="34"/>
  <c r="G21" i="34"/>
  <c r="G22" i="34"/>
  <c r="G23" i="34"/>
  <c r="G24" i="34"/>
  <c r="G25" i="34"/>
  <c r="F18" i="34"/>
  <c r="F19" i="34"/>
  <c r="F20" i="34"/>
  <c r="F21" i="34"/>
  <c r="F22" i="34"/>
  <c r="F23" i="34"/>
  <c r="F24" i="34"/>
  <c r="F25" i="34"/>
  <c r="J54" i="5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AI6" i="11"/>
  <c r="AJ6" i="11"/>
  <c r="AK6" i="11"/>
  <c r="AL6" i="11"/>
  <c r="AM6" i="11"/>
  <c r="AN6" i="11"/>
  <c r="AO6" i="11"/>
  <c r="AP6" i="11"/>
  <c r="AQ6" i="11"/>
  <c r="AR6" i="11"/>
  <c r="AS6" i="11"/>
  <c r="AT6" i="11"/>
  <c r="AU6" i="11"/>
  <c r="AV6" i="11"/>
  <c r="AW6" i="11"/>
  <c r="AX6" i="11"/>
  <c r="AY6" i="11"/>
  <c r="AZ6" i="11"/>
  <c r="BA6" i="11"/>
  <c r="BB6" i="11"/>
  <c r="BC6" i="11"/>
  <c r="BD6" i="11"/>
  <c r="BE6" i="11"/>
  <c r="BF6" i="11"/>
  <c r="BG6" i="11"/>
  <c r="B6" i="11"/>
  <c r="U12" i="9"/>
  <c r="U6" i="1"/>
  <c r="T6" i="1"/>
  <c r="E5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N2" i="28"/>
  <c r="N3" i="28"/>
  <c r="N4" i="28"/>
  <c r="N10" i="28"/>
  <c r="M10" i="28"/>
  <c r="L7" i="28"/>
  <c r="L10" i="28"/>
  <c r="K7" i="28"/>
  <c r="K10" i="28"/>
  <c r="J7" i="28"/>
  <c r="J10" i="28"/>
  <c r="I7" i="28"/>
  <c r="I10" i="28"/>
  <c r="H7" i="28"/>
  <c r="H10" i="28"/>
  <c r="G7" i="28"/>
  <c r="G10" i="28"/>
  <c r="F7" i="28"/>
  <c r="F10" i="28"/>
  <c r="E7" i="28"/>
  <c r="E10" i="28"/>
  <c r="D7" i="28"/>
  <c r="D10" i="28"/>
  <c r="C7" i="28"/>
  <c r="C10" i="28"/>
  <c r="B7" i="28"/>
  <c r="B10" i="28"/>
  <c r="G50" i="22"/>
  <c r="G49" i="22"/>
  <c r="G48" i="22"/>
  <c r="G47" i="22"/>
  <c r="G46" i="22"/>
  <c r="G45" i="22"/>
  <c r="G44" i="22"/>
  <c r="G43" i="22"/>
  <c r="G42" i="22"/>
  <c r="G41" i="22"/>
  <c r="AL16" i="7"/>
  <c r="AL21" i="7"/>
  <c r="AL19" i="7"/>
  <c r="Q7" i="7"/>
  <c r="Q8" i="7"/>
  <c r="Q9" i="7"/>
  <c r="Q10" i="7"/>
  <c r="Q11" i="7"/>
  <c r="Q13" i="7"/>
  <c r="Q14" i="7"/>
  <c r="Q15" i="7"/>
  <c r="Q12" i="7"/>
  <c r="Q17" i="7"/>
  <c r="Q19" i="7"/>
  <c r="R7" i="7"/>
  <c r="R8" i="7"/>
  <c r="R9" i="7"/>
  <c r="R10" i="7"/>
  <c r="R11" i="7"/>
  <c r="R13" i="7"/>
  <c r="R14" i="7"/>
  <c r="R15" i="7"/>
  <c r="R12" i="7"/>
  <c r="R17" i="7"/>
  <c r="R19" i="7"/>
  <c r="S7" i="7"/>
  <c r="S8" i="7"/>
  <c r="S9" i="7"/>
  <c r="S10" i="7"/>
  <c r="S11" i="7"/>
  <c r="S13" i="7"/>
  <c r="S14" i="7"/>
  <c r="S15" i="7"/>
  <c r="S12" i="7"/>
  <c r="S17" i="7"/>
  <c r="S19" i="7"/>
  <c r="T7" i="7"/>
  <c r="T8" i="7"/>
  <c r="T9" i="7"/>
  <c r="T10" i="7"/>
  <c r="T11" i="7"/>
  <c r="T13" i="7"/>
  <c r="T14" i="7"/>
  <c r="T15" i="7"/>
  <c r="T12" i="7"/>
  <c r="T17" i="7"/>
  <c r="T19" i="7"/>
  <c r="U7" i="7"/>
  <c r="U8" i="7"/>
  <c r="U9" i="7"/>
  <c r="U10" i="7"/>
  <c r="U11" i="7"/>
  <c r="U13" i="7"/>
  <c r="U14" i="7"/>
  <c r="U15" i="7"/>
  <c r="U12" i="7"/>
  <c r="U17" i="7"/>
  <c r="U19" i="7"/>
  <c r="V7" i="7"/>
  <c r="V8" i="7"/>
  <c r="V9" i="7"/>
  <c r="V10" i="7"/>
  <c r="V11" i="7"/>
  <c r="V13" i="7"/>
  <c r="V14" i="7"/>
  <c r="V15" i="7"/>
  <c r="V12" i="7"/>
  <c r="V17" i="7"/>
  <c r="V19" i="7"/>
  <c r="W7" i="7"/>
  <c r="W8" i="7"/>
  <c r="W9" i="7"/>
  <c r="W10" i="7"/>
  <c r="W11" i="7"/>
  <c r="W13" i="7"/>
  <c r="W14" i="7"/>
  <c r="W15" i="7"/>
  <c r="W12" i="7"/>
  <c r="W17" i="7"/>
  <c r="W19" i="7"/>
  <c r="X7" i="7"/>
  <c r="X8" i="7"/>
  <c r="X9" i="7"/>
  <c r="X10" i="7"/>
  <c r="X11" i="7"/>
  <c r="X13" i="7"/>
  <c r="X14" i="7"/>
  <c r="X15" i="7"/>
  <c r="X12" i="7"/>
  <c r="X17" i="7"/>
  <c r="X19" i="7"/>
  <c r="Y7" i="7"/>
  <c r="Y8" i="7"/>
  <c r="Y9" i="7"/>
  <c r="Y10" i="7"/>
  <c r="Y11" i="7"/>
  <c r="Y13" i="7"/>
  <c r="Y14" i="7"/>
  <c r="Y15" i="7"/>
  <c r="Y12" i="7"/>
  <c r="Y17" i="7"/>
  <c r="Y19" i="7"/>
  <c r="Z7" i="7"/>
  <c r="Z8" i="7"/>
  <c r="Z9" i="7"/>
  <c r="Z10" i="7"/>
  <c r="Z11" i="7"/>
  <c r="Z13" i="7"/>
  <c r="Z14" i="7"/>
  <c r="Z15" i="7"/>
  <c r="Z12" i="7"/>
  <c r="Z17" i="7"/>
  <c r="Z19" i="7"/>
  <c r="AA7" i="7"/>
  <c r="AA8" i="7"/>
  <c r="AA9" i="7"/>
  <c r="AA10" i="7"/>
  <c r="AA11" i="7"/>
  <c r="AA13" i="7"/>
  <c r="AA14" i="7"/>
  <c r="AA15" i="7"/>
  <c r="AA12" i="7"/>
  <c r="AA17" i="7"/>
  <c r="AA19" i="7"/>
  <c r="AB7" i="7"/>
  <c r="AB8" i="7"/>
  <c r="AB9" i="7"/>
  <c r="AB10" i="7"/>
  <c r="AB11" i="7"/>
  <c r="AB13" i="7"/>
  <c r="AB14" i="7"/>
  <c r="AB15" i="7"/>
  <c r="AB12" i="7"/>
  <c r="AB17" i="7"/>
  <c r="AB19" i="7"/>
  <c r="AC7" i="7"/>
  <c r="AC8" i="7"/>
  <c r="AC9" i="7"/>
  <c r="AC10" i="7"/>
  <c r="AC11" i="7"/>
  <c r="AC13" i="7"/>
  <c r="AC14" i="7"/>
  <c r="AC15" i="7"/>
  <c r="AC12" i="7"/>
  <c r="AC17" i="7"/>
  <c r="AC19" i="7"/>
  <c r="AD7" i="7"/>
  <c r="AD8" i="7"/>
  <c r="AD9" i="7"/>
  <c r="AD10" i="7"/>
  <c r="AD11" i="7"/>
  <c r="AD13" i="7"/>
  <c r="AD14" i="7"/>
  <c r="AD15" i="7"/>
  <c r="AD12" i="7"/>
  <c r="AD17" i="7"/>
  <c r="AD19" i="7"/>
  <c r="AE7" i="7"/>
  <c r="AE8" i="7"/>
  <c r="AE9" i="7"/>
  <c r="AE10" i="7"/>
  <c r="AE11" i="7"/>
  <c r="AE13" i="7"/>
  <c r="AE14" i="7"/>
  <c r="AE15" i="7"/>
  <c r="AE12" i="7"/>
  <c r="AE17" i="7"/>
  <c r="AE19" i="7"/>
  <c r="AF7" i="7"/>
  <c r="AF8" i="7"/>
  <c r="AF9" i="7"/>
  <c r="AF10" i="7"/>
  <c r="AF11" i="7"/>
  <c r="AF13" i="7"/>
  <c r="AF14" i="7"/>
  <c r="AF15" i="7"/>
  <c r="AF12" i="7"/>
  <c r="AF17" i="7"/>
  <c r="AF19" i="7"/>
  <c r="AG7" i="7"/>
  <c r="AG8" i="7"/>
  <c r="AG9" i="7"/>
  <c r="AG10" i="7"/>
  <c r="AG11" i="7"/>
  <c r="AG13" i="7"/>
  <c r="AG14" i="7"/>
  <c r="AG15" i="7"/>
  <c r="AG12" i="7"/>
  <c r="AG17" i="7"/>
  <c r="AG19" i="7"/>
  <c r="AH7" i="7"/>
  <c r="AH8" i="7"/>
  <c r="AH9" i="7"/>
  <c r="AH10" i="7"/>
  <c r="AH11" i="7"/>
  <c r="AH13" i="7"/>
  <c r="AH14" i="7"/>
  <c r="AH15" i="7"/>
  <c r="AH12" i="7"/>
  <c r="AH17" i="7"/>
  <c r="AH19" i="7"/>
  <c r="AI7" i="7"/>
  <c r="AI8" i="7"/>
  <c r="AI9" i="7"/>
  <c r="AI10" i="7"/>
  <c r="AI11" i="7"/>
  <c r="AI13" i="7"/>
  <c r="AI14" i="7"/>
  <c r="AI15" i="7"/>
  <c r="AI12" i="7"/>
  <c r="AI17" i="7"/>
  <c r="AI19" i="7"/>
  <c r="AJ7" i="7"/>
  <c r="AJ8" i="7"/>
  <c r="AJ9" i="7"/>
  <c r="AJ10" i="7"/>
  <c r="AJ11" i="7"/>
  <c r="AJ13" i="7"/>
  <c r="AJ14" i="7"/>
  <c r="AJ15" i="7"/>
  <c r="AJ12" i="7"/>
  <c r="AJ17" i="7"/>
  <c r="AJ19" i="7"/>
  <c r="AK7" i="7"/>
  <c r="AK8" i="7"/>
  <c r="AK9" i="7"/>
  <c r="AK10" i="7"/>
  <c r="AK11" i="7"/>
  <c r="AK13" i="7"/>
  <c r="AK14" i="7"/>
  <c r="AK15" i="7"/>
  <c r="AK12" i="7"/>
  <c r="AK17" i="7"/>
  <c r="AK19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AK21" i="7"/>
  <c r="Q16" i="7"/>
  <c r="AL17" i="7"/>
  <c r="AL10" i="7"/>
  <c r="U10" i="6"/>
  <c r="U11" i="6"/>
  <c r="T10" i="6"/>
  <c r="F88" i="8"/>
  <c r="E88" i="8"/>
  <c r="L9" i="6"/>
  <c r="L11" i="6"/>
  <c r="H9" i="6"/>
  <c r="H11" i="6"/>
  <c r="I9" i="6"/>
  <c r="I11" i="6"/>
  <c r="J9" i="6"/>
  <c r="J11" i="6"/>
  <c r="K9" i="6"/>
  <c r="K11" i="6"/>
  <c r="C9" i="6"/>
  <c r="C11" i="6"/>
  <c r="D9" i="6"/>
  <c r="D11" i="6"/>
  <c r="E9" i="6"/>
  <c r="E11" i="6"/>
  <c r="F9" i="6"/>
  <c r="F11" i="6"/>
  <c r="G9" i="6"/>
  <c r="G11" i="6"/>
  <c r="B9" i="6"/>
  <c r="B11" i="6"/>
  <c r="J10" i="6"/>
  <c r="G10" i="6"/>
  <c r="H10" i="6"/>
  <c r="I10" i="6"/>
  <c r="C10" i="6"/>
  <c r="D10" i="6"/>
  <c r="E10" i="6"/>
  <c r="F10" i="6"/>
  <c r="B10" i="6"/>
  <c r="N9" i="6"/>
  <c r="N11" i="6"/>
  <c r="O9" i="6"/>
  <c r="O11" i="6"/>
  <c r="P9" i="6"/>
  <c r="P11" i="6"/>
  <c r="Q9" i="6"/>
  <c r="Q11" i="6"/>
  <c r="R9" i="6"/>
  <c r="R11" i="6"/>
  <c r="S9" i="6"/>
  <c r="S7" i="6"/>
  <c r="S11" i="6"/>
  <c r="T9" i="6"/>
  <c r="T11" i="6"/>
  <c r="M9" i="6"/>
  <c r="M11" i="6"/>
  <c r="U9" i="6"/>
  <c r="V9" i="6"/>
  <c r="C64" i="22"/>
  <c r="D64" i="22"/>
  <c r="E64" i="22"/>
  <c r="F64" i="22"/>
  <c r="G64" i="22"/>
  <c r="H64" i="22"/>
  <c r="I64" i="22"/>
  <c r="J64" i="22"/>
  <c r="K64" i="22"/>
  <c r="B64" i="22"/>
  <c r="C63" i="22"/>
  <c r="D63" i="22"/>
  <c r="E63" i="22"/>
  <c r="F63" i="22"/>
  <c r="G63" i="22"/>
  <c r="H63" i="22"/>
  <c r="I63" i="22"/>
  <c r="J63" i="22"/>
  <c r="K63" i="22"/>
  <c r="B63" i="22"/>
  <c r="K62" i="22"/>
  <c r="J62" i="22"/>
  <c r="I62" i="22"/>
  <c r="H62" i="22"/>
  <c r="G62" i="22"/>
  <c r="F62" i="22"/>
  <c r="E62" i="22"/>
  <c r="D62" i="22"/>
  <c r="C62" i="22"/>
  <c r="B62" i="22"/>
  <c r="A62" i="22"/>
  <c r="G38" i="22"/>
  <c r="B50" i="22"/>
  <c r="C50" i="22"/>
  <c r="D50" i="22"/>
  <c r="I50" i="22"/>
  <c r="G29" i="22"/>
  <c r="B41" i="22"/>
  <c r="C41" i="22"/>
  <c r="D41" i="22"/>
  <c r="I41" i="22"/>
  <c r="I51" i="22"/>
  <c r="G30" i="22"/>
  <c r="B42" i="22"/>
  <c r="C42" i="22"/>
  <c r="D42" i="22"/>
  <c r="I42" i="22"/>
  <c r="G31" i="22"/>
  <c r="B43" i="22"/>
  <c r="C43" i="22"/>
  <c r="D43" i="22"/>
  <c r="I43" i="22"/>
  <c r="G32" i="22"/>
  <c r="B44" i="22"/>
  <c r="C44" i="22"/>
  <c r="D44" i="22"/>
  <c r="I44" i="22"/>
  <c r="G33" i="22"/>
  <c r="B45" i="22"/>
  <c r="C45" i="22"/>
  <c r="D45" i="22"/>
  <c r="I45" i="22"/>
  <c r="G34" i="22"/>
  <c r="B46" i="22"/>
  <c r="C46" i="22"/>
  <c r="D46" i="22"/>
  <c r="I46" i="22"/>
  <c r="G35" i="22"/>
  <c r="B47" i="22"/>
  <c r="C47" i="22"/>
  <c r="D47" i="22"/>
  <c r="I47" i="22"/>
  <c r="G36" i="22"/>
  <c r="B48" i="22"/>
  <c r="C48" i="22"/>
  <c r="D48" i="22"/>
  <c r="I48" i="22"/>
  <c r="G37" i="22"/>
  <c r="B49" i="22"/>
  <c r="C49" i="22"/>
  <c r="D49" i="22"/>
  <c r="I49" i="22"/>
  <c r="E42" i="22"/>
  <c r="F42" i="22"/>
  <c r="H42" i="22"/>
  <c r="E43" i="22"/>
  <c r="F43" i="22"/>
  <c r="H43" i="22"/>
  <c r="E44" i="22"/>
  <c r="F44" i="22"/>
  <c r="H44" i="22"/>
  <c r="E45" i="22"/>
  <c r="F45" i="22"/>
  <c r="H45" i="22"/>
  <c r="E46" i="22"/>
  <c r="F46" i="22"/>
  <c r="H46" i="22"/>
  <c r="E47" i="22"/>
  <c r="F47" i="22"/>
  <c r="H47" i="22"/>
  <c r="E48" i="22"/>
  <c r="F48" i="22"/>
  <c r="H48" i="22"/>
  <c r="E49" i="22"/>
  <c r="F49" i="22"/>
  <c r="H49" i="22"/>
  <c r="E50" i="22"/>
  <c r="F50" i="22"/>
  <c r="H50" i="22"/>
  <c r="E41" i="22"/>
  <c r="F41" i="22"/>
  <c r="H41" i="22"/>
  <c r="C20" i="22"/>
  <c r="D20" i="22"/>
  <c r="E20" i="22"/>
  <c r="F20" i="22"/>
  <c r="G20" i="22"/>
  <c r="H20" i="22"/>
  <c r="I20" i="22"/>
  <c r="J20" i="22"/>
  <c r="K20" i="22"/>
  <c r="B20" i="22"/>
  <c r="C15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B15" i="22"/>
  <c r="AH16" i="7"/>
  <c r="AI16" i="7"/>
  <c r="AJ16" i="7"/>
  <c r="AK16" i="7"/>
  <c r="AB16" i="7"/>
  <c r="AC16" i="7"/>
  <c r="AD16" i="7"/>
  <c r="AE16" i="7"/>
  <c r="AF16" i="7"/>
  <c r="AG16" i="7"/>
  <c r="R16" i="7"/>
  <c r="S16" i="7"/>
  <c r="T16" i="7"/>
  <c r="U16" i="7"/>
  <c r="V16" i="7"/>
  <c r="W16" i="7"/>
  <c r="X16" i="7"/>
  <c r="Y16" i="7"/>
  <c r="Z16" i="7"/>
  <c r="AA16" i="7"/>
  <c r="L10" i="6"/>
  <c r="M10" i="6"/>
  <c r="N10" i="6"/>
  <c r="O10" i="6"/>
  <c r="P10" i="6"/>
  <c r="Q10" i="6"/>
  <c r="R10" i="6"/>
  <c r="S10" i="6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B12" i="9"/>
  <c r="K10" i="6"/>
  <c r="Q6" i="1"/>
  <c r="R6" i="1"/>
  <c r="S6" i="1"/>
  <c r="P6" i="1"/>
  <c r="O6" i="1"/>
  <c r="N6" i="1"/>
  <c r="M6" i="1"/>
  <c r="L6" i="1"/>
  <c r="K6" i="1"/>
  <c r="J6" i="1"/>
  <c r="I6" i="1"/>
  <c r="H6" i="1"/>
  <c r="G6" i="1"/>
  <c r="F6" i="1"/>
  <c r="E6" i="1"/>
  <c r="D6" i="1"/>
</calcChain>
</file>

<file path=xl/connections.xml><?xml version="1.0" encoding="utf-8"?>
<connections xmlns="http://schemas.openxmlformats.org/spreadsheetml/2006/main">
  <connection id="1" name="historical_emissions1" type="6" refreshedVersion="6" background="1" saveData="1">
    <textPr codePage="65001" sourceFile="C:\Users\Gaylor\Downloads\historical_emissions.csv" decimal="," thousands=" " comma="1">
      <textFields count="3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<sst xmlns="http://schemas.openxmlformats.org/spreadsheetml/2006/main" count="744" uniqueCount="531">
  <si>
    <t>Other</t>
  </si>
  <si>
    <t>Connected to mains electricity</t>
  </si>
  <si>
    <t>Improved sanitation is defined as flush toilets connected to a public sewerage system or a septic tank, or a pit toilet with a ventilation pipe</t>
  </si>
  <si>
    <t xml:space="preserve">Notes: data varies very slightly across the GHS publication for early years; GHS 2016 has fuller data for in between years. </t>
  </si>
  <si>
    <t>Piped or tap water in or off site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</si>
  <si>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</si>
  <si>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</si>
  <si>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</si>
  <si>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</si>
  <si>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</si>
  <si>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</si>
  <si>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</si>
  <si>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2012</t>
  </si>
  <si>
    <t>Apr-Jun 2012</t>
  </si>
  <si>
    <t>Jul-Sep 2012</t>
  </si>
  <si>
    <t>Oct-Dec 2012</t>
  </si>
  <si>
    <t>Jan-Mar 2013</t>
  </si>
  <si>
    <t>Apr-Jun 2013</t>
  </si>
  <si>
    <t>Jul-Sep 2013</t>
  </si>
  <si>
    <t>Oct-Dec 2013</t>
  </si>
  <si>
    <t>Jan-Mar 2014</t>
  </si>
  <si>
    <t>Apr-Jun 2014</t>
  </si>
  <si>
    <t>Jul-Sep 2014</t>
  </si>
  <si>
    <t>Oct-Dec 2014</t>
  </si>
  <si>
    <t>Jan-Mar 2015</t>
  </si>
  <si>
    <t>Apr-Jun 2015</t>
  </si>
  <si>
    <t>Jul-Sep 2015</t>
  </si>
  <si>
    <t>Oct-Dec 2015</t>
  </si>
  <si>
    <t>Jan-Mar 2016</t>
  </si>
  <si>
    <t>Apr-Jun 2016</t>
  </si>
  <si>
    <t>Jul-Sep 2016</t>
  </si>
  <si>
    <t>Oct-Dec 2016</t>
  </si>
  <si>
    <t>Jan-Mar 2017</t>
  </si>
  <si>
    <t>Apr-Jun 2017</t>
  </si>
  <si>
    <t>Jul-Sep 2017</t>
  </si>
  <si>
    <t>Oct-Dec 2017</t>
  </si>
  <si>
    <t>Jan-Mar 2018</t>
  </si>
  <si>
    <t>Apr-Jun 2018</t>
  </si>
  <si>
    <t>Jul-Sep 2018</t>
  </si>
  <si>
    <t>Oct-Dec 2018</t>
  </si>
  <si>
    <t>Jan-Mar 2019</t>
  </si>
  <si>
    <t>Apr-Jun 2019</t>
  </si>
  <si>
    <t>Jul-Sep 2019</t>
  </si>
  <si>
    <t>Oct-Dec 2019</t>
  </si>
  <si>
    <t>Jan-Mar 2020</t>
  </si>
  <si>
    <t>Apr-Jun 2020</t>
  </si>
  <si>
    <t>Jul-Sep 2020</t>
  </si>
  <si>
    <t>Oct-Dec 2020</t>
  </si>
  <si>
    <t>Jan-Mar 2021</t>
  </si>
  <si>
    <t>Apr-Jun 2021</t>
  </si>
  <si>
    <t>Jul-Sep 2021</t>
  </si>
  <si>
    <t xml:space="preserve">  Official unemployment rate</t>
  </si>
  <si>
    <t xml:space="preserve">  Female unemployment rate</t>
  </si>
  <si>
    <t>For all values of 10 000 or lower the sample size is too small for reliable estimates.</t>
  </si>
  <si>
    <t>Due to rounding, numbers do not necessarily add up to totals.</t>
  </si>
  <si>
    <t>TOTAL</t>
  </si>
  <si>
    <t>Jan-Mar 2008</t>
  </si>
  <si>
    <t>Apr-Jun 2008</t>
  </si>
  <si>
    <t>Jul-Sep 2008</t>
  </si>
  <si>
    <t>Oct-Dec 2008</t>
  </si>
  <si>
    <t>Jan-Mar 2009</t>
  </si>
  <si>
    <t>Apr-Jun 2009</t>
  </si>
  <si>
    <t>Jul-Sep 2009</t>
  </si>
  <si>
    <t>Oct-Dec 2009</t>
  </si>
  <si>
    <t>Jan-Mar 2010</t>
  </si>
  <si>
    <t>Both sexes</t>
  </si>
  <si>
    <t xml:space="preserve"> </t>
  </si>
  <si>
    <t xml:space="preserve"> Population 15-64 yrs</t>
  </si>
  <si>
    <t xml:space="preserve">  Labour Force</t>
  </si>
  <si>
    <t xml:space="preserve">    Employed</t>
  </si>
  <si>
    <t xml:space="preserve">      Formal sector (Non-agricultural)</t>
  </si>
  <si>
    <t xml:space="preserve">      Informal sector (Non-agricultural)</t>
  </si>
  <si>
    <t xml:space="preserve">      Agriculture </t>
  </si>
  <si>
    <t xml:space="preserve">      Private households</t>
  </si>
  <si>
    <t xml:space="preserve">    Unemployed</t>
  </si>
  <si>
    <t xml:space="preserve">    Not economically active</t>
  </si>
  <si>
    <t xml:space="preserve">      Discouraged work-seekers</t>
  </si>
  <si>
    <t xml:space="preserve">      Other(not economically active)</t>
  </si>
  <si>
    <t xml:space="preserve"> Rates (%)</t>
  </si>
  <si>
    <t xml:space="preserve">  Employed / population ratio (Absorption)</t>
  </si>
  <si>
    <t xml:space="preserve">  Labour force participation rate</t>
  </si>
  <si>
    <t>Women</t>
  </si>
  <si>
    <t>Men</t>
  </si>
  <si>
    <t xml:space="preserve">  Male unemployment rate</t>
  </si>
  <si>
    <t>Total primary energy consumption (TJ)</t>
  </si>
  <si>
    <t>Total industry consumption (TJ)</t>
  </si>
  <si>
    <t>Electricity Generation*</t>
  </si>
  <si>
    <t>Contents</t>
  </si>
  <si>
    <t>Terawatt-hours</t>
  </si>
  <si>
    <t>Growth rate per annum</t>
  </si>
  <si>
    <t>Share</t>
  </si>
  <si>
    <t>2009-19</t>
  </si>
  <si>
    <t>Coal</t>
  </si>
  <si>
    <t>Gas</t>
  </si>
  <si>
    <t>Oil</t>
  </si>
  <si>
    <t>Electricity from Wind</t>
  </si>
  <si>
    <t>Electricity from Solar</t>
  </si>
  <si>
    <t>Electricity from Geothermal, Biomass and other</t>
  </si>
  <si>
    <t>Nuclear</t>
  </si>
  <si>
    <t>Source: BP stats review 2021</t>
  </si>
  <si>
    <t>Renewables Share</t>
  </si>
  <si>
    <t>Coal Share</t>
  </si>
  <si>
    <t>Iron and Steel</t>
  </si>
  <si>
    <t>Chemical and Petrochemical</t>
  </si>
  <si>
    <t>Memo: Feedst.Use In Petchem.Ind.</t>
  </si>
  <si>
    <t>Non-Ferrous Metals</t>
  </si>
  <si>
    <t>Non-Metallic Minerals</t>
  </si>
  <si>
    <t>Transport Equipment</t>
  </si>
  <si>
    <t>Machinery</t>
  </si>
  <si>
    <t>Mining and Quarrying</t>
  </si>
  <si>
    <t>Food and Tobacco</t>
  </si>
  <si>
    <t>Paper Pulp and Print</t>
  </si>
  <si>
    <t>Wood and Wood Products</t>
  </si>
  <si>
    <t>Construction</t>
  </si>
  <si>
    <t>Textile and Leather</t>
  </si>
  <si>
    <t>Non-specified (Industry)</t>
  </si>
  <si>
    <t>Sources: DOE Energy balances:</t>
  </si>
  <si>
    <t>http://www.energy.gov.za/files/energyStats_frame.html</t>
  </si>
  <si>
    <t>GDP (R'millions, current market prices,StatsSA)</t>
  </si>
  <si>
    <t>http://www.statssa.gov.za/?page_id=1854&amp;PPN=P0441&amp;SCH=72708</t>
  </si>
  <si>
    <t>GDP p0441</t>
  </si>
  <si>
    <t>Upper secondary</t>
  </si>
  <si>
    <t>Lower secondary</t>
  </si>
  <si>
    <t xml:space="preserve">None </t>
  </si>
  <si>
    <t>Copyright 2022 Quantec EasyData</t>
  </si>
  <si>
    <t>Download Date: 2022-02-17</t>
  </si>
  <si>
    <t>Selection: Kate Data Feb 22</t>
  </si>
  <si>
    <t>Frequency: Annual</t>
  </si>
  <si>
    <t>title</t>
  </si>
  <si>
    <t>National accounts: Ratios of selected data: Saving to disposable income of households</t>
  </si>
  <si>
    <t>National accounts: Ratios of selected data: Household debt to disposable income of households</t>
  </si>
  <si>
    <t>National accounts: Selected data: Disposable income of households</t>
  </si>
  <si>
    <t>National accounts: Selected data: Disposable income per capita of households</t>
  </si>
  <si>
    <t>unit</t>
  </si>
  <si>
    <t>Ratios (Period)</t>
  </si>
  <si>
    <t>Constant 2015 prices, % change (Period)</t>
  </si>
  <si>
    <t>Constant 2015 prices, Rands (Period)</t>
  </si>
  <si>
    <t>source</t>
  </si>
  <si>
    <t>SARB Quarterly Bulletin</t>
  </si>
  <si>
    <t>code</t>
  </si>
  <si>
    <t>RBQ-R6287J_RT811</t>
  </si>
  <si>
    <t>RBQ-R6525J_RT811</t>
  </si>
  <si>
    <t>RBQ-R6246Z_RT808</t>
  </si>
  <si>
    <t>RBQ-R6272Y_RT810</t>
  </si>
  <si>
    <t>Average</t>
  </si>
  <si>
    <t>CAGR 1970-2020</t>
  </si>
  <si>
    <t>CAGR = (end/start)1/n - 1</t>
  </si>
  <si>
    <t>StatsSA GDP timeseries,</t>
  </si>
  <si>
    <t>Industry Sector according to DOE energy balances</t>
  </si>
  <si>
    <t>1946/12/31</t>
  </si>
  <si>
    <t>1947/12/31</t>
  </si>
  <si>
    <t>1948/12/31</t>
  </si>
  <si>
    <t>1949/12/31</t>
  </si>
  <si>
    <t>1950/12/31</t>
  </si>
  <si>
    <t>1951/12/31</t>
  </si>
  <si>
    <t>1952/12/31</t>
  </si>
  <si>
    <t>1953/12/31</t>
  </si>
  <si>
    <t>1954/12/31</t>
  </si>
  <si>
    <t>1955/12/31</t>
  </si>
  <si>
    <t>1956/12/31</t>
  </si>
  <si>
    <t>1957/12/31</t>
  </si>
  <si>
    <t>1958/12/31</t>
  </si>
  <si>
    <t>1959/12/31</t>
  </si>
  <si>
    <t>1960/12/31</t>
  </si>
  <si>
    <t>1961/12/31</t>
  </si>
  <si>
    <t>1962/12/31</t>
  </si>
  <si>
    <t>1963/12/31</t>
  </si>
  <si>
    <t>1964/12/31</t>
  </si>
  <si>
    <t>1965/12/31</t>
  </si>
  <si>
    <t>1966/12/31</t>
  </si>
  <si>
    <t>1967/12/31</t>
  </si>
  <si>
    <t>1968/12/31</t>
  </si>
  <si>
    <t>1969/12/31</t>
  </si>
  <si>
    <t>1970/12/31</t>
  </si>
  <si>
    <t>1971/12/31</t>
  </si>
  <si>
    <t>1972/12/31</t>
  </si>
  <si>
    <t>1973/12/31</t>
  </si>
  <si>
    <t>1974/12/31</t>
  </si>
  <si>
    <t>1975/12/31</t>
  </si>
  <si>
    <t>1976/12/31</t>
  </si>
  <si>
    <t>1977/12/31</t>
  </si>
  <si>
    <t>1978/12/31</t>
  </si>
  <si>
    <t>1979/12/31</t>
  </si>
  <si>
    <t>1980/12/31</t>
  </si>
  <si>
    <t>1981/12/31</t>
  </si>
  <si>
    <t>1982/12/31</t>
  </si>
  <si>
    <t>1983/12/31</t>
  </si>
  <si>
    <t>1984/12/31</t>
  </si>
  <si>
    <t>1985/12/31</t>
  </si>
  <si>
    <t>1986/12/31</t>
  </si>
  <si>
    <t>1987/12/31</t>
  </si>
  <si>
    <t>1988/12/31</t>
  </si>
  <si>
    <t>1989/12/31</t>
  </si>
  <si>
    <t>1990/12/31</t>
  </si>
  <si>
    <t>1991/12/31</t>
  </si>
  <si>
    <t>1992/12/31</t>
  </si>
  <si>
    <t>1993/12/31</t>
  </si>
  <si>
    <t>1994/12/31</t>
  </si>
  <si>
    <t>1995/12/31</t>
  </si>
  <si>
    <t>1996/12/31</t>
  </si>
  <si>
    <t>1997/12/31</t>
  </si>
  <si>
    <t>1998/12/31</t>
  </si>
  <si>
    <t>1999/12/31</t>
  </si>
  <si>
    <t>2000/12/31</t>
  </si>
  <si>
    <t>2001/12/31</t>
  </si>
  <si>
    <t>2002/12/31</t>
  </si>
  <si>
    <t>2003/12/31</t>
  </si>
  <si>
    <t>2004/12/31</t>
  </si>
  <si>
    <t>2005/12/31</t>
  </si>
  <si>
    <t>2006/12/31</t>
  </si>
  <si>
    <t>2007/12/31</t>
  </si>
  <si>
    <t>2008/12/31</t>
  </si>
  <si>
    <t>2009/12/31</t>
  </si>
  <si>
    <t>2010/12/31</t>
  </si>
  <si>
    <t>2011/12/31</t>
  </si>
  <si>
    <t>2012/12/31</t>
  </si>
  <si>
    <t>2013/12/31</t>
  </si>
  <si>
    <t>2014/12/31</t>
  </si>
  <si>
    <t>2015/12/31</t>
  </si>
  <si>
    <t>2016/12/31</t>
  </si>
  <si>
    <t>2017/12/31</t>
  </si>
  <si>
    <t>2018/12/31</t>
  </si>
  <si>
    <t>2019/12/31</t>
  </si>
  <si>
    <t>2020/12/31</t>
  </si>
  <si>
    <t>Complex food access: Persons</t>
  </si>
  <si>
    <t>Deficit</t>
  </si>
  <si>
    <t>Source: World Development Indicators</t>
  </si>
  <si>
    <t>Population</t>
  </si>
  <si>
    <t>Top 10% wealth share</t>
  </si>
  <si>
    <t>Lack of access: complex food - HH</t>
  </si>
  <si>
    <t>Share of Children Overweight</t>
  </si>
  <si>
    <t>Share of Children Stunted</t>
  </si>
  <si>
    <t>Share of HH vulnerable to hunger</t>
  </si>
  <si>
    <t>ECONOMIC MEASURES</t>
  </si>
  <si>
    <t>SOURCES</t>
  </si>
  <si>
    <t>DATA RANGE</t>
  </si>
  <si>
    <t>Unemployment</t>
  </si>
  <si>
    <t>HH income, debt, savins</t>
  </si>
  <si>
    <t xml:space="preserve">Quantec from SARB </t>
  </si>
  <si>
    <t>Energy intensity</t>
  </si>
  <si>
    <t>DOE energy balance sheets, and StatsSA GDP timeseries</t>
  </si>
  <si>
    <t>Green Trade</t>
  </si>
  <si>
    <t>RE uptake</t>
  </si>
  <si>
    <t>2010 to 2021</t>
  </si>
  <si>
    <t>Fossil fuel share</t>
  </si>
  <si>
    <t xml:space="preserve">% of GDP </t>
  </si>
  <si>
    <t>OECD data, R&amp;D expenditure in millions USD$ and as a percentage of GDP</t>
  </si>
  <si>
    <t>Gross expenditure on R&amp;D by source of funds, 2001/02 to 2018/9</t>
  </si>
  <si>
    <t xml:space="preserve">National Treasury </t>
  </si>
  <si>
    <t>http://www.treasury.gov.za/comm_media/press/2021/TaxPolicyDiscussion/2021121501%20Discussion%20Document%20-%20Research%20and%20Development%20Tax%20Incentive.pdf</t>
  </si>
  <si>
    <t>2001/2002</t>
  </si>
  <si>
    <t>2002/2003</t>
  </si>
  <si>
    <t>2003/2004</t>
  </si>
  <si>
    <t>2004/2005</t>
  </si>
  <si>
    <t>2005/2006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</si>
  <si>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</si>
  <si>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</si>
  <si>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</si>
  <si>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</si>
  <si>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</si>
  <si>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</si>
  <si>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</si>
  <si>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</si>
  <si>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</si>
  <si>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</si>
  <si>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</si>
  <si>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</si>
  <si>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Business</t>
  </si>
  <si>
    <t>Government</t>
  </si>
  <si>
    <t>Foreign Sources</t>
  </si>
  <si>
    <t>Other national sources</t>
  </si>
  <si>
    <t>Share of persons vulnerable to hunger</t>
  </si>
  <si>
    <t>2018/2019</t>
  </si>
  <si>
    <t>2019/2020</t>
  </si>
  <si>
    <t>Science Councils</t>
  </si>
  <si>
    <t>Higher Education</t>
  </si>
  <si>
    <t>Not for Profit</t>
  </si>
  <si>
    <t>Total GERD</t>
  </si>
  <si>
    <t xml:space="preserve">2012/13 </t>
  </si>
  <si>
    <t xml:space="preserve">2013/14 </t>
  </si>
  <si>
    <t xml:space="preserve">2014/15 </t>
  </si>
  <si>
    <t xml:space="preserve">2015/16 </t>
  </si>
  <si>
    <t xml:space="preserve">2016/17 </t>
  </si>
  <si>
    <t>2017/18</t>
  </si>
  <si>
    <t xml:space="preserve">2018/19 </t>
  </si>
  <si>
    <t xml:space="preserve">2019/20 </t>
  </si>
  <si>
    <t>Total,R' 000s</t>
  </si>
  <si>
    <t>TOTAL GERD</t>
  </si>
  <si>
    <t>GERD/GDP</t>
  </si>
  <si>
    <t>BP Stats</t>
  </si>
  <si>
    <t>R&amp;D survey, 2019/2020</t>
  </si>
  <si>
    <t xml:space="preserve">DSI. </t>
  </si>
  <si>
    <t>https://www.dst.gov.za/index.php/resource-center/rad-reports/r-d-survey-reports/3558-r-d-survey-results-2019-2020</t>
  </si>
  <si>
    <t>SOCIAL MEASURES</t>
  </si>
  <si>
    <t>Access to basic services</t>
  </si>
  <si>
    <t>Education Attainment</t>
  </si>
  <si>
    <t>Vulnerability to hunger and complex food access</t>
  </si>
  <si>
    <t>World Inequality Database</t>
  </si>
  <si>
    <t>Inequality - income, wealth and carbon (3 sheets)</t>
  </si>
  <si>
    <t>1993 to 2021</t>
  </si>
  <si>
    <t xml:space="preserve">General Household surveys - over time. </t>
  </si>
  <si>
    <t>General Household Survey, 2020. Re-typed manually</t>
  </si>
  <si>
    <t xml:space="preserve">Adult education attainment level </t>
  </si>
  <si>
    <t>Access to basic WASH and Electricity</t>
  </si>
  <si>
    <t xml:space="preserve">Share of HH and Persons vulnerable to hunger; access to complex food. </t>
  </si>
  <si>
    <t xml:space="preserve">Children overweight and stunted from Child Gauge from UCT but not included in graph. </t>
  </si>
  <si>
    <t>ENVIRONMENTAL MEASURES</t>
  </si>
  <si>
    <t>Ecological footprint and biocapacity</t>
  </si>
  <si>
    <t>GHG</t>
  </si>
  <si>
    <t>Water withdrawals and productivity</t>
  </si>
  <si>
    <t>Global Footprint Network. Downloaded from www.data.footprintnetwork.org</t>
  </si>
  <si>
    <t>World Bank. World Development Indicators</t>
  </si>
  <si>
    <t>https://data.worldbank.org/indicator/ER.GDP.FWTL.M3.KD</t>
  </si>
  <si>
    <t>Global Footprint Network</t>
  </si>
  <si>
    <t>World Bank World Development Indicators</t>
  </si>
  <si>
    <t>All public sector</t>
  </si>
  <si>
    <t>2012/13</t>
  </si>
  <si>
    <t>2013/14</t>
  </si>
  <si>
    <t>2014/15</t>
  </si>
  <si>
    <t>2015/16</t>
  </si>
  <si>
    <t>2016/17</t>
  </si>
  <si>
    <t>2018/19</t>
  </si>
  <si>
    <t>2019/20</t>
  </si>
  <si>
    <t>R&amp;D expenditure by sector, constant 2015</t>
  </si>
  <si>
    <t>total GERD</t>
  </si>
  <si>
    <t>Public sector GERD</t>
  </si>
  <si>
    <t xml:space="preserve">Current </t>
  </si>
  <si>
    <t>Top 1% wealth share</t>
  </si>
  <si>
    <t>Bottom 50% wealth share</t>
  </si>
  <si>
    <t xml:space="preserve">  Black African unemployment rate</t>
  </si>
  <si>
    <t>Industry value added and GDP</t>
  </si>
  <si>
    <t>Current prices</t>
  </si>
  <si>
    <t>R million</t>
  </si>
  <si>
    <t>Agriculture, forestry and fishing</t>
  </si>
  <si>
    <t>Mining and quarrying</t>
  </si>
  <si>
    <t>Manufacturing</t>
  </si>
  <si>
    <t>Electricity, gas and water</t>
  </si>
  <si>
    <t>Trade, catering and accommodation</t>
  </si>
  <si>
    <t>Transport, storage and communication</t>
  </si>
  <si>
    <t>Finance, real estate and business services</t>
  </si>
  <si>
    <t>General government services</t>
  </si>
  <si>
    <t>Personal services</t>
  </si>
  <si>
    <t>Total value added at basic prices</t>
  </si>
  <si>
    <t>Taxes less subsidies on products</t>
  </si>
  <si>
    <t>GDP at market prices</t>
  </si>
  <si>
    <t>GDP Industry (Construction, Manufacturing, Mining and Quarrying)</t>
  </si>
  <si>
    <t>Statistics SA GDP timeseries</t>
  </si>
  <si>
    <t>Industry</t>
  </si>
  <si>
    <t xml:space="preserve">Whole economy </t>
  </si>
  <si>
    <t>R&amp;D and Green R&amp;D</t>
  </si>
  <si>
    <t>EV Sales</t>
  </si>
  <si>
    <t>2002 to 2020</t>
  </si>
  <si>
    <t>NAAMSA</t>
  </si>
  <si>
    <t>All products</t>
  </si>
  <si>
    <t>Cleaner technologies and products</t>
  </si>
  <si>
    <t>Heat energy savings and management</t>
  </si>
  <si>
    <t>Pollution management</t>
  </si>
  <si>
    <t>Renewable energy</t>
  </si>
  <si>
    <t>Solid waste management</t>
  </si>
  <si>
    <t>Wastewater management</t>
  </si>
  <si>
    <t>Water supply</t>
  </si>
  <si>
    <t xml:space="preserve">GREEN IMPORTS </t>
  </si>
  <si>
    <t>Sources: ITC calculations based on South African revenue services (SARS) statistics since January, 2015.</t>
  </si>
  <si>
    <t>               ITC calculations based on UN COMTRADE statistics until January, 2015.</t>
  </si>
  <si>
    <t xml:space="preserve"> Labour force characteristics </t>
  </si>
  <si>
    <t>Data Source</t>
  </si>
  <si>
    <t>World Development Indicators</t>
  </si>
  <si>
    <t>Last Updated Date</t>
  </si>
  <si>
    <t>Country Name</t>
  </si>
  <si>
    <t>Country Code</t>
  </si>
  <si>
    <t>Indicator Name</t>
  </si>
  <si>
    <t>Indicator Code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</si>
  <si>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</si>
  <si>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</si>
  <si>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</si>
  <si>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</si>
  <si>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</si>
  <si>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</si>
  <si>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</si>
  <si>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</si>
  <si>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</si>
  <si>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</si>
  <si>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</si>
  <si>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</si>
  <si>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</si>
  <si>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</si>
  <si>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</si>
  <si>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</si>
  <si>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</si>
  <si>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</si>
  <si>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</si>
  <si>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</si>
  <si>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</si>
  <si>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</si>
  <si>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</si>
  <si>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</si>
  <si>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</si>
  <si>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</si>
  <si>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</si>
  <si>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</si>
  <si>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</si>
  <si>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</si>
  <si>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</si>
  <si>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</si>
  <si>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</si>
  <si>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</si>
  <si>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</si>
  <si>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</si>
  <si>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</si>
  <si>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</si>
  <si>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</si>
  <si>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</si>
  <si>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</si>
  <si>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</si>
  <si>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</si>
  <si>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</si>
  <si>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</si>
  <si>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</si>
  <si>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</si>
  <si>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</si>
  <si>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</si>
  <si>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Middle income</t>
  </si>
  <si>
    <t>MIC</t>
  </si>
  <si>
    <t>Water productivity, total (constant 2015 US$ GDP per cubic meter of total freshwater withdrawal)</t>
  </si>
  <si>
    <t>ER.GDP.FWTL.M3.KD</t>
  </si>
  <si>
    <t>OECD members</t>
  </si>
  <si>
    <t>OED</t>
  </si>
  <si>
    <t>Sub-Saharan Africa</t>
  </si>
  <si>
    <t>SSF</t>
  </si>
  <si>
    <t>Sub-Saharan Africa (IDA &amp; IBRD countries)</t>
  </si>
  <si>
    <t>TSS</t>
  </si>
  <si>
    <t>World</t>
  </si>
  <si>
    <t>WLD</t>
  </si>
  <si>
    <t>South Africa</t>
  </si>
  <si>
    <t>ZAF</t>
  </si>
  <si>
    <t xml:space="preserve">Water productivity data </t>
  </si>
  <si>
    <t>Level of water stress: freshwater withdrawal as a proportion of available freshwater resources</t>
  </si>
  <si>
    <t>ER.H2O.FWST.ZS</t>
  </si>
  <si>
    <t>Vehicle type</t>
  </si>
  <si>
    <t>HEV</t>
  </si>
  <si>
    <t>BEV</t>
  </si>
  <si>
    <t>PHEV</t>
  </si>
  <si>
    <t>Diesel</t>
  </si>
  <si>
    <t>Petrol</t>
  </si>
  <si>
    <t>Total passenger vehicles</t>
  </si>
  <si>
    <t>Share of EV sales</t>
  </si>
  <si>
    <t xml:space="preserve">List of Green products imported by South Africa </t>
  </si>
  <si>
    <t xml:space="preserve">List of green products exported by South Africa </t>
  </si>
  <si>
    <t>Trademap/ ITC</t>
  </si>
  <si>
    <t>2021</t>
  </si>
  <si>
    <t>Disposable income per capita of households, in constant 2015 prices (LHS)</t>
  </si>
  <si>
    <t>Household debt to disposable income ratio (in %) (RHS)</t>
  </si>
  <si>
    <t>Household savings to disposable income ratio (in %) (RHS)</t>
  </si>
  <si>
    <t>Renewable energy (non-hydro)</t>
  </si>
  <si>
    <t>Science councils</t>
  </si>
  <si>
    <t>Higher education</t>
  </si>
  <si>
    <t>Gross domestic expenditure on R&amp;D (in percentage of GDP)</t>
  </si>
  <si>
    <t>Not-for-profit organisations</t>
  </si>
  <si>
    <t>2022 H1</t>
  </si>
  <si>
    <t>Year</t>
  </si>
  <si>
    <t>Pre-tax national income</t>
  </si>
  <si>
    <t>Pre-tax labor income</t>
  </si>
  <si>
    <t>Female labour income share</t>
  </si>
  <si>
    <t>Top 1% national income share</t>
  </si>
  <si>
    <t>Top 10% national income share</t>
  </si>
  <si>
    <t>Bottom 50% national income share</t>
  </si>
  <si>
    <t>National carbon footprint</t>
  </si>
  <si>
    <t>Emissions per capita</t>
  </si>
  <si>
    <t>Top 10% Emissions per capita</t>
  </si>
  <si>
    <t>Top 10% Carbon share</t>
  </si>
  <si>
    <t>Piped (tap) water in dwelling or on site/yard</t>
  </si>
  <si>
    <t>Access to improved sanitation</t>
  </si>
  <si>
    <t>Percentage of households with</t>
  </si>
  <si>
    <t>Completed primary</t>
  </si>
  <si>
    <t>Some primary</t>
  </si>
  <si>
    <t>Post-school</t>
  </si>
  <si>
    <t>NSC/Grade 12</t>
  </si>
  <si>
    <t>Share of persons with lack of access to complex food</t>
  </si>
  <si>
    <t>Total</t>
  </si>
  <si>
    <t>Ecological footprint per capita</t>
  </si>
  <si>
    <t>Biocapacity per capita</t>
  </si>
  <si>
    <t>Level of water stress (LHS)</t>
  </si>
  <si>
    <t>Water productivity (RHS)</t>
  </si>
  <si>
    <t>Oct-Dec 2021</t>
  </si>
  <si>
    <t>Jan-Mar 2022</t>
  </si>
  <si>
    <t>Apr-Jun 2022</t>
  </si>
  <si>
    <t xml:space="preserve">  Youth unemployment rate (15-34)</t>
  </si>
  <si>
    <t>Expanded unemployment rate</t>
  </si>
  <si>
    <t>Expanded unemployment rate: unemployed + Discouraged work-seekers</t>
  </si>
  <si>
    <t>Youth: 15-24 + 25-34</t>
  </si>
  <si>
    <t>Country</t>
  </si>
  <si>
    <t>Data source</t>
  </si>
  <si>
    <t>Sector</t>
  </si>
  <si>
    <t>Unit</t>
  </si>
  <si>
    <t>CAIT</t>
  </si>
  <si>
    <t>Total including LUCF</t>
  </si>
  <si>
    <t>All GHG</t>
  </si>
  <si>
    <t>MtCO₂e</t>
  </si>
  <si>
    <t>Total excluding LUCF</t>
  </si>
  <si>
    <t>Energy</t>
  </si>
  <si>
    <t>Electricity/Heat</t>
  </si>
  <si>
    <t>Transportation</t>
  </si>
  <si>
    <t>Manufacturing/Construction</t>
  </si>
  <si>
    <t>Fugitive Emissions</t>
  </si>
  <si>
    <t>Building</t>
  </si>
  <si>
    <t>Agriculture</t>
  </si>
  <si>
    <t>Waste</t>
  </si>
  <si>
    <t>Industrial Processes</t>
  </si>
  <si>
    <t>Bunker Fuels</t>
  </si>
  <si>
    <t>Other Fuel Combustion</t>
  </si>
  <si>
    <t>Land-Use Change and Forestry</t>
  </si>
  <si>
    <t>Energy - Manufacturing/Construction</t>
  </si>
  <si>
    <t>Energy - Building</t>
  </si>
  <si>
    <t>Other sectors / activities</t>
  </si>
  <si>
    <t>Excludes Bunker fuels</t>
  </si>
  <si>
    <t>Environmental monitoring, analysis and assessment</t>
  </si>
  <si>
    <t>Noise and vibration abatement</t>
  </si>
  <si>
    <t>Remediation and clean-up</t>
  </si>
  <si>
    <t>Share of 'green goods' in total imports</t>
  </si>
  <si>
    <t>Share of 'green goods' in total exports</t>
  </si>
  <si>
    <t>2010 to 2022</t>
  </si>
  <si>
    <t>Stats SA QLFS tables</t>
  </si>
  <si>
    <t>1970 to 2021</t>
  </si>
  <si>
    <t>2000 to 2019 for energy balances</t>
  </si>
  <si>
    <t>up to 2021</t>
  </si>
  <si>
    <t>up to 2019/2022</t>
  </si>
  <si>
    <t>DSI / HSRC R&amp;D survey + CeSTII for green R&amp;D</t>
  </si>
  <si>
    <t>Stats SA, Household Surveys</t>
  </si>
  <si>
    <t>up to 2018</t>
  </si>
  <si>
    <t>up to 2019</t>
  </si>
  <si>
    <t>2018 or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</si>
</sst>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#,##0.0"/>
    <numFmt numFmtId="165" formatCode="0.0"/>
    <numFmt numFmtId="166" formatCode="###,###"/>
    <numFmt numFmtId="167" formatCode="###,###.0"/>
    <numFmt numFmtId="170" formatCode="[&gt;0.05]0.0;[=0]\-;\^"/>
    <numFmt numFmtId="171" formatCode="[&lt;-0.0005]\-0.0%;[&gt;0.0005]0.0%;#\♦"/>
    <numFmt numFmtId="172" formatCode="[&gt;0.5]0;[=0]\-;\^"/>
    <numFmt numFmtId="173" formatCode="0.0%"/>
    <numFmt numFmtId="174" formatCode="_-* #,##0.0_-;\-* #,##0.0_-;_-* &quot;-&quot;??_-;_-@_-"/>
    <numFmt numFmtId="175" formatCode="_-* #,##0_-;\-* #,##0_-;_-* &quot;-&quot;??_-;_-@_-"/>
  </numFmts>
  <fonts count="4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000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</font>
    <font>
      <sz val="8"/>
      <name val="Arial"/>
      <family val="2"/>
    </font>
    <font>
      <sz val="8.5"/>
      <name val="Arial"/>
      <family val="2"/>
    </font>
    <font>
      <b/>
      <sz val="10"/>
      <name val="Helvetica"/>
      <family val="2"/>
    </font>
    <font>
      <u/>
      <sz val="8"/>
      <color indexed="12"/>
      <name val="Arial"/>
      <family val="2"/>
    </font>
    <font>
      <sz val="7"/>
      <name val="Arial"/>
      <family val="2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8"/>
      <color theme="10"/>
      <name val="Arial"/>
      <family val="2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Helvetica"/>
      <family val="2"/>
    </font>
    <font>
      <i/>
      <sz val="10"/>
      <name val="Helvetica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9"/>
      <color theme="1"/>
      <name val="Calibri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theme="0" tint="-0.249977111117893"/>
      <name val="Arial"/>
      <family val="2"/>
    </font>
    <font>
      <b/>
      <sz val="12"/>
      <color rgb="FF000000"/>
      <name val="Calibri"/>
      <scheme val="minor"/>
    </font>
    <font>
      <b/>
      <sz val="11"/>
      <color rgb="FF000080"/>
      <name val="Calibri"/>
      <scheme val="minor"/>
    </font>
    <font>
      <u/>
      <sz val="11"/>
      <color indexed="12"/>
      <name val="Calibri"/>
      <scheme val="minor"/>
    </font>
    <font>
      <b/>
      <sz val="11"/>
      <name val="Calibri"/>
      <scheme val="minor"/>
    </font>
    <font>
      <b/>
      <sz val="11"/>
      <color rgb="FFFFFFFF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indexed="43"/>
        <bgColor indexed="64"/>
      </patternFill>
    </fill>
    <fill>
      <patternFill patternType="solid">
        <fgColor rgb="FF669FE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165160"/>
        <bgColor indexed="64"/>
      </patternFill>
    </fill>
    <fill>
      <patternFill patternType="solid">
        <fgColor rgb="FFE8F0F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5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n">
        <color auto="1"/>
      </bottom>
      <diagonal/>
    </border>
  </borders>
  <cellStyleXfs count="88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0" borderId="0" applyFill="0" applyBorder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Alignment="0">
      <alignment horizontal="left"/>
    </xf>
    <xf numFmtId="0" fontId="15" fillId="0" borderId="0">
      <alignment horizontal="right"/>
    </xf>
    <xf numFmtId="173" fontId="15" fillId="0" borderId="0">
      <alignment horizontal="right"/>
    </xf>
    <xf numFmtId="0" fontId="16" fillId="0" borderId="0"/>
    <xf numFmtId="0" fontId="17" fillId="0" borderId="0">
      <alignment horizontal="right"/>
    </xf>
    <xf numFmtId="0" fontId="18" fillId="0" borderId="0"/>
    <xf numFmtId="0" fontId="19" fillId="0" borderId="0"/>
    <xf numFmtId="0" fontId="20" fillId="0" borderId="8" applyNumberFormat="0" applyAlignment="0"/>
    <xf numFmtId="165" fontId="21" fillId="0" borderId="0">
      <alignment horizontal="right"/>
    </xf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11" fillId="0" borderId="0" applyFill="0" applyBorder="0"/>
    <xf numFmtId="0" fontId="11" fillId="0" borderId="0" applyFill="0" applyBorder="0"/>
    <xf numFmtId="0" fontId="2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23" fillId="0" borderId="0"/>
    <xf numFmtId="0" fontId="11" fillId="0" borderId="0" applyFill="0" applyBorder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3" fontId="2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4" fillId="0" borderId="0" xfId="0" applyFont="1"/>
    <xf numFmtId="10" fontId="0" fillId="0" borderId="0" xfId="0" applyNumberFormat="1"/>
    <xf numFmtId="9" fontId="0" fillId="0" borderId="0" xfId="0" applyNumberForma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12" fillId="0" borderId="0" xfId="0" applyFont="1"/>
    <xf numFmtId="3" fontId="9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top"/>
    </xf>
    <xf numFmtId="166" fontId="8" fillId="0" borderId="1" xfId="0" applyNumberFormat="1" applyFont="1" applyBorder="1" applyAlignment="1">
      <alignment horizontal="right"/>
    </xf>
    <xf numFmtId="166" fontId="8" fillId="0" borderId="1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left" vertical="center"/>
    </xf>
    <xf numFmtId="166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left" vertical="top"/>
    </xf>
    <xf numFmtId="166" fontId="9" fillId="0" borderId="1" xfId="0" applyNumberFormat="1" applyFont="1" applyBorder="1" applyAlignment="1">
      <alignment horizontal="right"/>
    </xf>
    <xf numFmtId="166" fontId="9" fillId="0" borderId="1" xfId="0" applyNumberFormat="1" applyFont="1" applyFill="1" applyBorder="1" applyAlignment="1">
      <alignment horizontal="right"/>
    </xf>
    <xf numFmtId="166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165" fontId="8" fillId="0" borderId="5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8" fillId="0" borderId="1" xfId="0" applyNumberFormat="1" applyFont="1" applyBorder="1" applyAlignment="1">
      <alignment horizontal="right"/>
    </xf>
    <xf numFmtId="9" fontId="9" fillId="0" borderId="4" xfId="0" applyNumberFormat="1" applyFont="1" applyBorder="1" applyAlignment="1">
      <alignment horizontal="right"/>
    </xf>
    <xf numFmtId="0" fontId="11" fillId="0" borderId="0" xfId="0" applyFont="1" applyBorder="1" applyAlignment="1"/>
    <xf numFmtId="0" fontId="9" fillId="0" borderId="0" xfId="0" applyFont="1" applyFill="1"/>
    <xf numFmtId="0" fontId="10" fillId="0" borderId="0" xfId="0" applyFont="1" applyBorder="1" applyAlignment="1"/>
    <xf numFmtId="3" fontId="10" fillId="0" borderId="0" xfId="0" applyNumberFormat="1" applyFont="1" applyBorder="1" applyAlignment="1"/>
    <xf numFmtId="3" fontId="10" fillId="0" borderId="0" xfId="0" applyNumberFormat="1" applyFont="1" applyBorder="1" applyAlignment="1">
      <alignment horizontal="right"/>
    </xf>
    <xf numFmtId="0" fontId="8" fillId="0" borderId="1" xfId="0" applyNumberFormat="1" applyFont="1" applyBorder="1" applyAlignment="1">
      <alignment horizontal="left"/>
    </xf>
    <xf numFmtId="9" fontId="0" fillId="0" borderId="0" xfId="1" applyFont="1"/>
    <xf numFmtId="0" fontId="13" fillId="8" borderId="0" xfId="0" applyFont="1" applyFill="1"/>
    <xf numFmtId="0" fontId="29" fillId="8" borderId="0" xfId="0" applyFont="1" applyFill="1"/>
    <xf numFmtId="0" fontId="30" fillId="8" borderId="0" xfId="0" applyFont="1" applyFill="1"/>
    <xf numFmtId="3" fontId="31" fillId="0" borderId="0" xfId="0" applyNumberFormat="1" applyFont="1" applyAlignment="1">
      <alignment vertical="center"/>
    </xf>
    <xf numFmtId="0" fontId="33" fillId="0" borderId="0" xfId="0" applyFont="1"/>
    <xf numFmtId="0" fontId="0" fillId="9" borderId="0" xfId="0" applyFill="1" applyAlignment="1">
      <alignment wrapText="1"/>
    </xf>
    <xf numFmtId="0" fontId="0" fillId="9" borderId="0" xfId="0" applyFill="1"/>
    <xf numFmtId="0" fontId="4" fillId="9" borderId="0" xfId="0" applyFont="1" applyFill="1" applyAlignment="1">
      <alignment wrapText="1"/>
    </xf>
    <xf numFmtId="49" fontId="0" fillId="9" borderId="0" xfId="0" applyNumberFormat="1" applyFill="1"/>
    <xf numFmtId="0" fontId="0" fillId="9" borderId="9" xfId="0" applyFill="1" applyBorder="1"/>
    <xf numFmtId="174" fontId="0" fillId="0" borderId="10" xfId="23" applyNumberFormat="1" applyFont="1" applyBorder="1"/>
    <xf numFmtId="174" fontId="0" fillId="10" borderId="10" xfId="23" applyNumberFormat="1" applyFont="1" applyFill="1" applyBorder="1"/>
    <xf numFmtId="0" fontId="0" fillId="9" borderId="12" xfId="0" applyFill="1" applyBorder="1"/>
    <xf numFmtId="174" fontId="0" fillId="0" borderId="0" xfId="23" applyNumberFormat="1" applyFont="1" applyBorder="1"/>
    <xf numFmtId="174" fontId="0" fillId="10" borderId="0" xfId="23" applyNumberFormat="1" applyFont="1" applyFill="1" applyBorder="1"/>
    <xf numFmtId="0" fontId="0" fillId="9" borderId="14" xfId="0" applyFill="1" applyBorder="1"/>
    <xf numFmtId="174" fontId="0" fillId="0" borderId="15" xfId="23" applyNumberFormat="1" applyFont="1" applyBorder="1"/>
    <xf numFmtId="174" fontId="0" fillId="10" borderId="15" xfId="23" applyNumberFormat="1" applyFont="1" applyFill="1" applyBorder="1"/>
    <xf numFmtId="10" fontId="4" fillId="0" borderId="0" xfId="51" applyNumberFormat="1" applyFont="1"/>
    <xf numFmtId="0" fontId="4" fillId="2" borderId="0" xfId="0" quotePrefix="1" applyFont="1" applyFill="1"/>
    <xf numFmtId="0" fontId="0" fillId="2" borderId="0" xfId="0" applyFill="1"/>
    <xf numFmtId="2" fontId="0" fillId="0" borderId="0" xfId="0" applyNumberFormat="1"/>
    <xf numFmtId="0" fontId="33" fillId="0" borderId="0" xfId="0" applyFont="1" applyFill="1"/>
    <xf numFmtId="0" fontId="7" fillId="0" borderId="0" xfId="0" applyFont="1" applyFill="1"/>
    <xf numFmtId="0" fontId="0" fillId="0" borderId="0" xfId="0" applyFill="1"/>
    <xf numFmtId="0" fontId="26" fillId="0" borderId="1" xfId="0" applyFont="1" applyFill="1" applyBorder="1" applyAlignment="1" applyProtection="1">
      <alignment horizontal="center" vertical="top" wrapText="1"/>
    </xf>
    <xf numFmtId="0" fontId="10" fillId="0" borderId="0" xfId="0" applyFont="1" applyFill="1" applyBorder="1" applyAlignment="1" applyProtection="1"/>
    <xf numFmtId="0" fontId="26" fillId="0" borderId="1" xfId="0" applyFont="1" applyFill="1" applyBorder="1" applyAlignment="1" applyProtection="1">
      <alignment horizontal="center" vertical="top"/>
    </xf>
    <xf numFmtId="9" fontId="10" fillId="0" borderId="0" xfId="1" applyFont="1" applyFill="1" applyBorder="1" applyAlignment="1" applyProtection="1"/>
    <xf numFmtId="2" fontId="0" fillId="0" borderId="0" xfId="1" applyNumberFormat="1" applyFont="1"/>
    <xf numFmtId="0" fontId="32" fillId="0" borderId="0" xfId="0" applyFont="1"/>
    <xf numFmtId="0" fontId="32" fillId="0" borderId="0" xfId="0" applyFont="1" applyAlignment="1">
      <alignment wrapText="1"/>
    </xf>
    <xf numFmtId="3" fontId="0" fillId="0" borderId="0" xfId="0" applyNumberFormat="1"/>
    <xf numFmtId="17" fontId="0" fillId="0" borderId="0" xfId="0" applyNumberFormat="1"/>
    <xf numFmtId="14" fontId="0" fillId="0" borderId="0" xfId="0" applyNumberFormat="1"/>
    <xf numFmtId="0" fontId="5" fillId="0" borderId="0" xfId="10"/>
    <xf numFmtId="9" fontId="26" fillId="0" borderId="17" xfId="1" applyFont="1" applyFill="1" applyBorder="1" applyAlignment="1" applyProtection="1">
      <alignment horizontal="center" vertical="top" wrapText="1"/>
    </xf>
    <xf numFmtId="165" fontId="9" fillId="0" borderId="4" xfId="0" applyNumberFormat="1" applyFont="1" applyBorder="1" applyAlignment="1">
      <alignment horizontal="right"/>
    </xf>
    <xf numFmtId="165" fontId="9" fillId="0" borderId="4" xfId="0" applyNumberFormat="1" applyFont="1" applyBorder="1" applyAlignment="1">
      <alignment horizontal="right" vertical="center"/>
    </xf>
    <xf numFmtId="165" fontId="9" fillId="0" borderId="18" xfId="0" applyNumberFormat="1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horizontal="right" vertical="center"/>
    </xf>
    <xf numFmtId="1" fontId="31" fillId="0" borderId="0" xfId="0" applyNumberFormat="1" applyFont="1" applyAlignment="1">
      <alignment horizontal="right" vertical="center"/>
    </xf>
    <xf numFmtId="3" fontId="37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3" fillId="0" borderId="0" xfId="0" applyFont="1"/>
    <xf numFmtId="0" fontId="40" fillId="0" borderId="0" xfId="11" applyFont="1"/>
    <xf numFmtId="0" fontId="34" fillId="0" borderId="0" xfId="11" applyFont="1"/>
    <xf numFmtId="0" fontId="41" fillId="0" borderId="0" xfId="12" applyFont="1" applyAlignment="1" applyProtection="1"/>
    <xf numFmtId="0" fontId="42" fillId="0" borderId="0" xfId="11" applyFont="1"/>
    <xf numFmtId="0" fontId="34" fillId="5" borderId="0" xfId="11" applyFont="1" applyFill="1" applyAlignment="1">
      <alignment horizontal="right"/>
    </xf>
    <xf numFmtId="0" fontId="23" fillId="0" borderId="0" xfId="11" applyFont="1"/>
    <xf numFmtId="170" fontId="34" fillId="0" borderId="0" xfId="11" applyNumberFormat="1" applyFont="1" applyBorder="1" applyAlignment="1">
      <alignment horizontal="right"/>
    </xf>
    <xf numFmtId="171" fontId="34" fillId="0" borderId="0" xfId="11" applyNumberFormat="1" applyFont="1" applyBorder="1" applyAlignment="1">
      <alignment horizontal="right"/>
    </xf>
    <xf numFmtId="170" fontId="34" fillId="0" borderId="0" xfId="11" applyNumberFormat="1" applyFont="1" applyAlignment="1">
      <alignment horizontal="right"/>
    </xf>
    <xf numFmtId="171" fontId="34" fillId="0" borderId="0" xfId="11" applyNumberFormat="1" applyFont="1" applyAlignment="1">
      <alignment horizontal="right"/>
    </xf>
    <xf numFmtId="0" fontId="23" fillId="0" borderId="0" xfId="13" applyFont="1" applyAlignment="1"/>
    <xf numFmtId="172" fontId="34" fillId="0" borderId="0" xfId="14" applyNumberFormat="1" applyFont="1">
      <alignment horizontal="right"/>
    </xf>
    <xf numFmtId="165" fontId="34" fillId="0" borderId="0" xfId="11" applyNumberFormat="1" applyFont="1"/>
    <xf numFmtId="173" fontId="34" fillId="0" borderId="0" xfId="15" applyFont="1">
      <alignment horizontal="right"/>
    </xf>
    <xf numFmtId="9" fontId="34" fillId="0" borderId="0" xfId="1" applyFont="1"/>
    <xf numFmtId="170" fontId="34" fillId="0" borderId="0" xfId="11" applyNumberFormat="1" applyFont="1"/>
    <xf numFmtId="170" fontId="42" fillId="0" borderId="0" xfId="11" applyNumberFormat="1" applyFont="1"/>
    <xf numFmtId="173" fontId="34" fillId="0" borderId="0" xfId="1" applyNumberFormat="1" applyFont="1"/>
    <xf numFmtId="9" fontId="42" fillId="0" borderId="0" xfId="1" applyFont="1"/>
    <xf numFmtId="165" fontId="42" fillId="0" borderId="0" xfId="11" applyNumberFormat="1" applyFont="1"/>
    <xf numFmtId="9" fontId="26" fillId="0" borderId="1" xfId="0" applyNumberFormat="1" applyFont="1" applyFill="1" applyBorder="1" applyAlignment="1" applyProtection="1">
      <alignment horizontal="center" vertical="top" wrapText="1"/>
    </xf>
    <xf numFmtId="9" fontId="26" fillId="0" borderId="1" xfId="0" applyNumberFormat="1" applyFont="1" applyBorder="1" applyAlignment="1">
      <alignment horizontal="center" vertical="top" wrapText="1"/>
    </xf>
    <xf numFmtId="9" fontId="10" fillId="0" borderId="0" xfId="0" applyNumberFormat="1" applyFont="1" applyFill="1" applyBorder="1" applyAlignment="1" applyProtection="1"/>
    <xf numFmtId="0" fontId="0" fillId="5" borderId="0" xfId="0" applyFill="1"/>
    <xf numFmtId="14" fontId="33" fillId="0" borderId="0" xfId="0" applyNumberFormat="1" applyFont="1"/>
    <xf numFmtId="0" fontId="33" fillId="0" borderId="0" xfId="0" applyFont="1"/>
    <xf numFmtId="49" fontId="8" fillId="3" borderId="2" xfId="0" applyNumberFormat="1" applyFont="1" applyFill="1" applyBorder="1" applyAlignment="1">
      <alignment horizontal="left" wrapText="1"/>
    </xf>
    <xf numFmtId="49" fontId="8" fillId="3" borderId="3" xfId="0" applyNumberFormat="1" applyFont="1" applyFill="1" applyBorder="1" applyAlignment="1">
      <alignment horizontal="left" wrapText="1"/>
    </xf>
    <xf numFmtId="49" fontId="8" fillId="3" borderId="4" xfId="0" applyNumberFormat="1" applyFont="1" applyFill="1" applyBorder="1" applyAlignment="1">
      <alignment horizontal="left" wrapText="1"/>
    </xf>
    <xf numFmtId="0" fontId="34" fillId="5" borderId="0" xfId="11" applyFont="1" applyFill="1" applyAlignment="1">
      <alignment horizontal="right"/>
    </xf>
    <xf numFmtId="0" fontId="35" fillId="0" borderId="0" xfId="0" applyFont="1" applyAlignment="1">
      <alignment horizontal="center" vertical="center"/>
    </xf>
    <xf numFmtId="0" fontId="32" fillId="0" borderId="0" xfId="0" applyFont="1" applyAlignment="1">
      <alignment horizontal="left" wrapText="1"/>
    </xf>
    <xf numFmtId="0" fontId="39" fillId="0" borderId="0" xfId="0" applyFont="1" applyAlignment="1">
      <alignment horizontal="left" wrapText="1"/>
    </xf>
    <xf numFmtId="14" fontId="0" fillId="9" borderId="12" xfId="0" applyNumberFormat="1" applyFill="1" applyBorder="1"/>
    <xf numFmtId="175" fontId="0" fillId="0" borderId="0" xfId="84" applyNumberFormat="1" applyFont="1"/>
    <xf numFmtId="175" fontId="0" fillId="0" borderId="11" xfId="84" applyNumberFormat="1" applyFont="1" applyBorder="1"/>
    <xf numFmtId="175" fontId="0" fillId="0" borderId="13" xfId="84" applyNumberFormat="1" applyFont="1" applyBorder="1"/>
    <xf numFmtId="175" fontId="0" fillId="0" borderId="16" xfId="84" applyNumberFormat="1" applyFont="1" applyBorder="1"/>
    <xf numFmtId="175" fontId="0" fillId="0" borderId="0" xfId="84" applyNumberFormat="1" applyFont="1" applyBorder="1"/>
    <xf numFmtId="0" fontId="0" fillId="0" borderId="0" xfId="0" applyFont="1"/>
    <xf numFmtId="175" fontId="45" fillId="6" borderId="0" xfId="84" applyNumberFormat="1" applyFont="1" applyFill="1"/>
    <xf numFmtId="175" fontId="45" fillId="4" borderId="0" xfId="84" applyNumberFormat="1" applyFont="1" applyFill="1"/>
    <xf numFmtId="175" fontId="45" fillId="7" borderId="0" xfId="84" applyNumberFormat="1" applyFont="1" applyFill="1" applyAlignment="1">
      <alignment horizontal="right" vertical="center"/>
    </xf>
    <xf numFmtId="175" fontId="32" fillId="0" borderId="0" xfId="84" applyNumberFormat="1" applyFont="1"/>
    <xf numFmtId="175" fontId="2" fillId="0" borderId="0" xfId="84" applyNumberFormat="1" applyFont="1"/>
    <xf numFmtId="175" fontId="2" fillId="0" borderId="0" xfId="84" applyNumberFormat="1" applyFont="1" applyAlignment="1">
      <alignment vertical="center"/>
    </xf>
    <xf numFmtId="43" fontId="2" fillId="0" borderId="0" xfId="84" applyFont="1"/>
    <xf numFmtId="0" fontId="1" fillId="0" borderId="0" xfId="11" applyFont="1"/>
    <xf numFmtId="173" fontId="0" fillId="0" borderId="0" xfId="1" applyNumberFormat="1" applyFont="1"/>
    <xf numFmtId="173" fontId="32" fillId="0" borderId="0" xfId="1" applyNumberFormat="1" applyFont="1"/>
    <xf numFmtId="0" fontId="43" fillId="11" borderId="19" xfId="85" applyFont="1" applyFill="1" applyBorder="1" applyAlignment="1">
      <alignment horizontal="center" wrapText="1" readingOrder="1"/>
    </xf>
    <xf numFmtId="0" fontId="1" fillId="0" borderId="0" xfId="85" applyFont="1"/>
    <xf numFmtId="0" fontId="46" fillId="12" borderId="19" xfId="85" applyFont="1" applyFill="1" applyBorder="1" applyAlignment="1">
      <alignment horizontal="left" wrapText="1" readingOrder="1"/>
    </xf>
    <xf numFmtId="175" fontId="33" fillId="12" borderId="19" xfId="86" applyNumberFormat="1" applyFont="1" applyFill="1" applyBorder="1" applyAlignment="1">
      <alignment horizontal="right" wrapText="1" readingOrder="1"/>
    </xf>
    <xf numFmtId="0" fontId="44" fillId="0" borderId="19" xfId="85" applyFont="1" applyBorder="1" applyAlignment="1">
      <alignment horizontal="left" wrapText="1" readingOrder="1"/>
    </xf>
    <xf numFmtId="175" fontId="44" fillId="0" borderId="19" xfId="86" applyNumberFormat="1" applyFont="1" applyBorder="1" applyAlignment="1">
      <alignment horizontal="right" wrapText="1" readingOrder="1"/>
    </xf>
    <xf numFmtId="0" fontId="46" fillId="0" borderId="19" xfId="85" applyFont="1" applyBorder="1" applyAlignment="1">
      <alignment horizontal="left" wrapText="1" readingOrder="1"/>
    </xf>
    <xf numFmtId="175" fontId="46" fillId="0" borderId="19" xfId="86" applyNumberFormat="1" applyFont="1" applyBorder="1" applyAlignment="1">
      <alignment horizontal="right" wrapText="1" readingOrder="1"/>
    </xf>
    <xf numFmtId="0" fontId="4" fillId="0" borderId="0" xfId="85" applyFont="1"/>
    <xf numFmtId="0" fontId="44" fillId="0" borderId="0" xfId="85" applyFont="1" applyFill="1" applyBorder="1" applyAlignment="1">
      <alignment horizontal="left" wrapText="1" readingOrder="1"/>
    </xf>
    <xf numFmtId="10" fontId="0" fillId="0" borderId="0" xfId="87" applyNumberFormat="1" applyFont="1"/>
    <xf numFmtId="0" fontId="26" fillId="0" borderId="0" xfId="1" applyNumberFormat="1" applyFont="1" applyFill="1" applyBorder="1" applyAlignment="1" applyProtection="1"/>
    <xf numFmtId="0" fontId="0" fillId="0" borderId="20" xfId="0" applyBorder="1" applyAlignment="1">
      <alignment horizontal="center"/>
    </xf>
    <xf numFmtId="0" fontId="26" fillId="0" borderId="17" xfId="0" applyFont="1" applyFill="1" applyBorder="1" applyAlignment="1" applyProtection="1">
      <alignment horizontal="center" vertical="top" wrapText="1"/>
    </xf>
    <xf numFmtId="43" fontId="10" fillId="0" borderId="0" xfId="84" applyFont="1" applyFill="1" applyBorder="1" applyAlignment="1" applyProtection="1"/>
    <xf numFmtId="173" fontId="10" fillId="0" borderId="0" xfId="1" applyNumberFormat="1" applyFont="1" applyFill="1" applyBorder="1" applyAlignment="1" applyProtection="1"/>
    <xf numFmtId="0" fontId="47" fillId="0" borderId="0" xfId="0" applyFont="1" applyAlignment="1">
      <alignment horizontal="left" wrapText="1"/>
    </xf>
    <xf numFmtId="173" fontId="0" fillId="0" borderId="0" xfId="0" applyNumberFormat="1"/>
    <xf numFmtId="0" fontId="44" fillId="0" borderId="0" xfId="0" applyFont="1" applyAlignment="1"/>
    <xf numFmtId="0" fontId="1" fillId="0" borderId="0" xfId="0" applyFont="1"/>
    <xf numFmtId="0" fontId="1" fillId="0" borderId="0" xfId="0" applyFont="1" applyFill="1"/>
    <xf numFmtId="174" fontId="33" fillId="0" borderId="0" xfId="84" applyNumberFormat="1" applyFont="1"/>
    <xf numFmtId="174" fontId="1" fillId="0" borderId="0" xfId="84" applyNumberFormat="1" applyFont="1" applyFill="1"/>
    <xf numFmtId="174" fontId="33" fillId="0" borderId="0" xfId="84" applyNumberFormat="1" applyFont="1" applyFill="1"/>
    <xf numFmtId="0" fontId="46" fillId="0" borderId="0" xfId="0" applyFont="1"/>
    <xf numFmtId="165" fontId="9" fillId="0" borderId="18" xfId="0" applyNumberFormat="1" applyFont="1" applyBorder="1" applyAlignment="1">
      <alignment horizontal="right"/>
    </xf>
    <xf numFmtId="165" fontId="9" fillId="0" borderId="5" xfId="0" applyNumberFormat="1" applyFont="1" applyBorder="1" applyAlignment="1">
      <alignment horizontal="right"/>
    </xf>
    <xf numFmtId="165" fontId="9" fillId="0" borderId="3" xfId="0" applyNumberFormat="1" applyFont="1" applyBorder="1" applyAlignment="1">
      <alignment horizontal="right"/>
    </xf>
    <xf numFmtId="165" fontId="9" fillId="0" borderId="0" xfId="0" applyNumberFormat="1" applyFont="1"/>
    <xf numFmtId="165" fontId="9" fillId="0" borderId="1" xfId="0" applyNumberFormat="1" applyFont="1" applyFill="1" applyBorder="1" applyAlignment="1">
      <alignment horizontal="right"/>
    </xf>
    <xf numFmtId="165" fontId="9" fillId="0" borderId="6" xfId="0" applyNumberFormat="1" applyFont="1" applyBorder="1" applyAlignment="1">
      <alignment horizontal="right"/>
    </xf>
    <xf numFmtId="165" fontId="9" fillId="0" borderId="7" xfId="0" applyNumberFormat="1" applyFont="1" applyBorder="1" applyAlignment="1">
      <alignment horizontal="right"/>
    </xf>
    <xf numFmtId="165" fontId="8" fillId="0" borderId="1" xfId="0" applyNumberFormat="1" applyFont="1" applyFill="1" applyBorder="1" applyAlignment="1">
      <alignment horizontal="right"/>
    </xf>
    <xf numFmtId="165" fontId="9" fillId="0" borderId="2" xfId="0" applyNumberFormat="1" applyFont="1" applyBorder="1" applyAlignment="1">
      <alignment horizontal="right" vertical="center"/>
    </xf>
    <xf numFmtId="165" fontId="8" fillId="0" borderId="6" xfId="0" applyNumberFormat="1" applyFont="1" applyBorder="1" applyAlignment="1">
      <alignment horizontal="right"/>
    </xf>
    <xf numFmtId="165" fontId="8" fillId="0" borderId="0" xfId="0" applyNumberFormat="1" applyFont="1"/>
    <xf numFmtId="165" fontId="8" fillId="0" borderId="2" xfId="0" applyNumberFormat="1" applyFont="1" applyBorder="1" applyAlignment="1">
      <alignment horizontal="right"/>
    </xf>
    <xf numFmtId="165" fontId="8" fillId="0" borderId="7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horizontal="right" vertical="center"/>
    </xf>
    <xf numFmtId="0" fontId="1" fillId="0" borderId="0" xfId="85"/>
    <xf numFmtId="165" fontId="1" fillId="0" borderId="0" xfId="85" applyNumberFormat="1"/>
    <xf numFmtId="0" fontId="1" fillId="0" borderId="0" xfId="85" applyFill="1"/>
    <xf numFmtId="165" fontId="1" fillId="0" borderId="0" xfId="85" applyNumberFormat="1" applyFill="1"/>
    <xf numFmtId="9" fontId="1" fillId="0" borderId="0" xfId="1" applyFont="1"/>
    <xf numFmtId="173" fontId="1" fillId="0" borderId="0" xfId="1" applyNumberFormat="1" applyFont="1"/>
  </cellXfs>
  <cellStyles count="88">
    <cellStyle name="C01_Main head" xfId="16"/>
    <cellStyle name="C02_Column heads" xfId="17"/>
    <cellStyle name="C03_Sub head bold" xfId="18"/>
    <cellStyle name="C04_Total text white bold" xfId="19"/>
    <cellStyle name="C04a_Total text black with rule" xfId="20"/>
    <cellStyle name="C05_Main text" xfId="13"/>
    <cellStyle name="C06_Figs" xfId="14"/>
    <cellStyle name="C07_Figs 1 dec percent" xfId="15"/>
    <cellStyle name="C08_Figs 1 decimal" xfId="21"/>
    <cellStyle name="C09_Notes" xfId="22"/>
    <cellStyle name="Comma" xfId="84" builtinId="3"/>
    <cellStyle name="Comma 2" xfId="23"/>
    <cellStyle name="Comma 3" xfId="24"/>
    <cellStyle name="Comma 4" xfId="25"/>
    <cellStyle name="Comma 5" xfId="26"/>
    <cellStyle name="Comma 6" xfId="27"/>
    <cellStyle name="Comma 7" xfId="86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/>
    <cellStyle name="Hyperlink 2" xfId="12"/>
    <cellStyle name="Hyperlink 3" xfId="28"/>
    <cellStyle name="Normal" xfId="0" builtinId="0"/>
    <cellStyle name="Normal 10" xfId="29"/>
    <cellStyle name="Normal 11" xfId="30"/>
    <cellStyle name="Normal 12" xfId="31"/>
    <cellStyle name="Normal 13" xfId="85"/>
    <cellStyle name="Normal 2" xfId="32"/>
    <cellStyle name="Normal 2 2" xfId="11"/>
    <cellStyle name="Normal 2 2 2" xfId="33"/>
    <cellStyle name="Normal 2 2 3" xfId="34"/>
    <cellStyle name="Normal 2 2 4" xfId="35"/>
    <cellStyle name="Normal 2 2 5" xfId="36"/>
    <cellStyle name="Normal 2 3" xfId="37"/>
    <cellStyle name="Normal 3" xfId="38"/>
    <cellStyle name="Normal 33" xfId="39"/>
    <cellStyle name="Normal 4" xfId="40"/>
    <cellStyle name="Normal 4 2" xfId="41"/>
    <cellStyle name="Normal 5" xfId="42"/>
    <cellStyle name="Normal 6" xfId="43"/>
    <cellStyle name="Normal 7" xfId="44"/>
    <cellStyle name="Normal 8" xfId="45"/>
    <cellStyle name="Normal 8 2" xfId="46"/>
    <cellStyle name="Normal 8 7" xfId="47"/>
    <cellStyle name="Normal 9" xfId="48"/>
    <cellStyle name="Normal 9 10" xfId="49"/>
    <cellStyle name="Percent" xfId="1" builtinId="5"/>
    <cellStyle name="Percent 2" xfId="50"/>
    <cellStyle name="Percent 3" xfId="51"/>
    <cellStyle name="Percent 4" xfId="52"/>
    <cellStyle name="Percent 5" xfId="53"/>
    <cellStyle name="Percent 6" xfId="54"/>
    <cellStyle name="Percent 7" xfId="55"/>
    <cellStyle name="Percent 8" xfId="56"/>
    <cellStyle name="Percent 9" xfId="87"/>
  </cellStyles>
  <dxfs count="10">
    <dxf>
      <numFmt numFmtId="176" formatCode="[&gt;0.0005]0.0%;[=0]\-;#\♦"/>
    </dxf>
    <dxf>
      <numFmt numFmtId="177" formatCode="[&lt;-0.0005]\-0.0%;[=0]\-;#\♦"/>
    </dxf>
    <dxf>
      <numFmt numFmtId="176" formatCode="[&gt;0.0005]0.0%;[=0]\-;#\♦"/>
    </dxf>
    <dxf>
      <numFmt numFmtId="177" formatCode="[&lt;-0.0005]\-0.0%;[=0]\-;#\♦"/>
    </dxf>
    <dxf>
      <numFmt numFmtId="176" formatCode="[&gt;0.0005]0.0%;[=0]\-;#\♦"/>
    </dxf>
    <dxf>
      <numFmt numFmtId="177" formatCode="[&lt;-0.0005]\-0.0%;[=0]\-;#\♦"/>
    </dxf>
    <dxf>
      <numFmt numFmtId="176" formatCode="[&gt;0.0005]0.0%;[=0]\-;#\♦"/>
    </dxf>
    <dxf>
      <numFmt numFmtId="177" formatCode="[&lt;-0.0005]\-0.0%;[=0]\-;#\♦"/>
    </dxf>
    <dxf>
      <numFmt numFmtId="176" formatCode="[&gt;0.0005]0.0%;[=0]\-;#\♦"/>
    </dxf>
    <dxf>
      <numFmt numFmtId="177" formatCode="[&lt;-0.0005]\-0.0%;[=0]\-;#\♦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3"/>
          <c:order val="13"/>
          <c:tx>
            <c:strRef>
              <c:f>Unemployment!$A$16</c:f>
              <c:strCache>
                <c:ptCount val="1"/>
                <c:pt idx="0">
                  <c:v>Expanded unemployment rate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Unemployment!$B$16:$BG$16</c:f>
              <c:numCache>
                <c:formatCode>0.0</c:formatCode>
                <c:ptCount val="50"/>
                <c:pt idx="0">
                  <c:v>35.321723876340307</c:v>
                </c:pt>
                <c:pt idx="1">
                  <c:v>35.709568604357173</c:v>
                </c:pt>
                <c:pt idx="2">
                  <c:v>36.790686799436358</c:v>
                </c:pt>
                <c:pt idx="3">
                  <c:v>35.826913417974161</c:v>
                </c:pt>
                <c:pt idx="4">
                  <c:v>36.972551456440947</c:v>
                </c:pt>
                <c:pt idx="5">
                  <c:v>37.401111814072706</c:v>
                </c:pt>
                <c:pt idx="6">
                  <c:v>36.730488306971054</c:v>
                </c:pt>
                <c:pt idx="7">
                  <c:v>36.194028713081146</c:v>
                </c:pt>
                <c:pt idx="8">
                  <c:v>37.518994621071428</c:v>
                </c:pt>
                <c:pt idx="9">
                  <c:v>37.170079133964393</c:v>
                </c:pt>
                <c:pt idx="10">
                  <c:v>36.560125637896931</c:v>
                </c:pt>
                <c:pt idx="11">
                  <c:v>36.451162214603507</c:v>
                </c:pt>
                <c:pt idx="12">
                  <c:v>37.39705520097651</c:v>
                </c:pt>
                <c:pt idx="13">
                  <c:v>37.615901453963509</c:v>
                </c:pt>
                <c:pt idx="14">
                  <c:v>36.038008871577404</c:v>
                </c:pt>
                <c:pt idx="15">
                  <c:v>35.139659373783054</c:v>
                </c:pt>
                <c:pt idx="16">
                  <c:v>36.883305000524679</c:v>
                </c:pt>
                <c:pt idx="17">
                  <c:v>37.399298224315828</c:v>
                </c:pt>
                <c:pt idx="18">
                  <c:v>37.817792307217182</c:v>
                </c:pt>
                <c:pt idx="19">
                  <c:v>36.144761389458068</c:v>
                </c:pt>
                <c:pt idx="20">
                  <c:v>37.779432172970829</c:v>
                </c:pt>
                <c:pt idx="21">
                  <c:v>36.694887635458905</c:v>
                </c:pt>
                <c:pt idx="22">
                  <c:v>35.979834247534392</c:v>
                </c:pt>
                <c:pt idx="23">
                  <c:v>35.224718049802817</c:v>
                </c:pt>
                <c:pt idx="24">
                  <c:v>38.120758289156548</c:v>
                </c:pt>
                <c:pt idx="25">
                  <c:v>38.526483665366825</c:v>
                </c:pt>
                <c:pt idx="26">
                  <c:v>37.610031396430266</c:v>
                </c:pt>
                <c:pt idx="27">
                  <c:v>36.948171695899731</c:v>
                </c:pt>
                <c:pt idx="28">
                  <c:v>37.863883540415969</c:v>
                </c:pt>
                <c:pt idx="29">
                  <c:v>38.325066914088843</c:v>
                </c:pt>
                <c:pt idx="30">
                  <c:v>38.594029354699607</c:v>
                </c:pt>
                <c:pt idx="31">
                  <c:v>38.176674479325293</c:v>
                </c:pt>
                <c:pt idx="32">
                  <c:v>39.215792159543675</c:v>
                </c:pt>
                <c:pt idx="33">
                  <c:v>39.993275362110239</c:v>
                </c:pt>
                <c:pt idx="34">
                  <c:v>39.586223233852671</c:v>
                </c:pt>
                <c:pt idx="35">
                  <c:v>39.616166847975556</c:v>
                </c:pt>
                <c:pt idx="36">
                  <c:v>40.894648303637354</c:v>
                </c:pt>
                <c:pt idx="37">
                  <c:v>40.945176514452214</c:v>
                </c:pt>
                <c:pt idx="38">
                  <c:v>41.223962734355595</c:v>
                </c:pt>
                <c:pt idx="39">
                  <c:v>41.393851460727987</c:v>
                </c:pt>
                <c:pt idx="40">
                  <c:v>42.587372273682725</c:v>
                </c:pt>
                <c:pt idx="41">
                  <c:v>36.683884625501015</c:v>
                </c:pt>
                <c:pt idx="42">
                  <c:v>43.482975686246334</c:v>
                </c:pt>
                <c:pt idx="43">
                  <c:v>45.664579569710739</c:v>
                </c:pt>
                <c:pt idx="44">
                  <c:v>46.648554206664045</c:v>
                </c:pt>
                <c:pt idx="45">
                  <c:v>48.942769423003689</c:v>
                </c:pt>
                <c:pt idx="46">
                  <c:v>52.474412549815952</c:v>
                </c:pt>
                <c:pt idx="47">
                  <c:v>52.202815605810159</c:v>
                </c:pt>
                <c:pt idx="48">
                  <c:v>50.990969079809666</c:v>
                </c:pt>
                <c:pt idx="49">
                  <c:v>49.085859960690073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C-4419-BBBD-42E56F560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312936"/>
        <c:axId val="2134297544"/>
      </c:barChart>
      <c:lineChart>
        <c:grouping val="standard"/>
        <c:varyColors val="0"/>
        <c:ser>
          <c:idx val="0"/>
          <c:order val="0"/>
          <c:tx>
            <c:strRef>
              <c:f>Unemployment!$A$3</c:f>
              <c:strCache>
                <c:ptCount val="1"/>
                <c:pt idx="0">
                  <c:v>Both sexes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Unemployment!$B$3:$BG$3</c:f>
            </c:numRef>
          </c:val>
          <c:smooth val="0"/>
          <c:extLst>
            <c:ext xmlns:c16="http://schemas.microsoft.com/office/drawing/2014/chart" uri="{C3380CC4-5D6E-409C-BE32-E72D297353CC}">
              <c16:uniqueId val="{00000001-700C-4419-BBBD-42E56F56091F}"/>
            </c:ext>
          </c:extLst>
        </c:ser>
        <c:ser>
          <c:idx val="1"/>
          <c:order val="1"/>
          <c:tx>
            <c:strRef>
              <c:f>Unemployment!$A$4</c:f>
              <c:strCache>
                <c:ptCount val="1"/>
                <c:pt idx="0">
                  <c:v> Population 15-64 yrs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Unemployment!$B$4:$BG$4</c:f>
            </c:numRef>
          </c:val>
          <c:smooth val="0"/>
          <c:extLst>
            <c:ext xmlns:c16="http://schemas.microsoft.com/office/drawing/2014/chart" uri="{C3380CC4-5D6E-409C-BE32-E72D297353CC}">
              <c16:uniqueId val="{00000002-700C-4419-BBBD-42E56F56091F}"/>
            </c:ext>
          </c:extLst>
        </c:ser>
        <c:ser>
          <c:idx val="2"/>
          <c:order val="2"/>
          <c:tx>
            <c:strRef>
              <c:f>Unemployment!$A$5</c:f>
              <c:strCache>
                <c:ptCount val="1"/>
                <c:pt idx="0">
                  <c:v>  Labour Force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Unemployment!$B$5:$BG$5</c:f>
            </c:numRef>
          </c:val>
          <c:smooth val="0"/>
          <c:extLst>
            <c:ext xmlns:c16="http://schemas.microsoft.com/office/drawing/2014/chart" uri="{C3380CC4-5D6E-409C-BE32-E72D297353CC}">
              <c16:uniqueId val="{00000003-700C-4419-BBBD-42E56F56091F}"/>
            </c:ext>
          </c:extLst>
        </c:ser>
        <c:ser>
          <c:idx val="3"/>
          <c:order val="3"/>
          <c:tx>
            <c:strRef>
              <c:f>Unemployment!$A$6</c:f>
              <c:strCache>
                <c:ptCount val="1"/>
                <c:pt idx="0">
                  <c:v>    Employed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Unemployment!$B$6:$BG$6</c:f>
            </c:numRef>
          </c:val>
          <c:smooth val="0"/>
          <c:extLst>
            <c:ext xmlns:c16="http://schemas.microsoft.com/office/drawing/2014/chart" uri="{C3380CC4-5D6E-409C-BE32-E72D297353CC}">
              <c16:uniqueId val="{00000004-700C-4419-BBBD-42E56F56091F}"/>
            </c:ext>
          </c:extLst>
        </c:ser>
        <c:ser>
          <c:idx val="4"/>
          <c:order val="4"/>
          <c:tx>
            <c:strRef>
              <c:f>Unemployment!$A$7</c:f>
              <c:strCache>
                <c:ptCount val="1"/>
                <c:pt idx="0">
                  <c:v>      Formal sector (Non-agricultural)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Unemployment!$B$7:$BG$7</c:f>
            </c:numRef>
          </c:val>
          <c:smooth val="0"/>
          <c:extLst>
            <c:ext xmlns:c16="http://schemas.microsoft.com/office/drawing/2014/chart" uri="{C3380CC4-5D6E-409C-BE32-E72D297353CC}">
              <c16:uniqueId val="{00000005-700C-4419-BBBD-42E56F56091F}"/>
            </c:ext>
          </c:extLst>
        </c:ser>
        <c:ser>
          <c:idx val="5"/>
          <c:order val="5"/>
          <c:tx>
            <c:strRef>
              <c:f>Unemployment!$A$8</c:f>
              <c:strCache>
                <c:ptCount val="1"/>
                <c:pt idx="0">
                  <c:v>      Informal sector (Non-agricultural)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Unemployment!$B$8:$BG$8</c:f>
            </c:numRef>
          </c:val>
          <c:smooth val="0"/>
          <c:extLst>
            <c:ext xmlns:c16="http://schemas.microsoft.com/office/drawing/2014/chart" uri="{C3380CC4-5D6E-409C-BE32-E72D297353CC}">
              <c16:uniqueId val="{00000006-700C-4419-BBBD-42E56F56091F}"/>
            </c:ext>
          </c:extLst>
        </c:ser>
        <c:ser>
          <c:idx val="6"/>
          <c:order val="6"/>
          <c:tx>
            <c:strRef>
              <c:f>Unemployment!$A$9</c:f>
              <c:strCache>
                <c:ptCount val="1"/>
                <c:pt idx="0">
                  <c:v>      Agriculture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Unemployment!$B$9:$BG$9</c:f>
            </c:numRef>
          </c:val>
          <c:smooth val="0"/>
          <c:extLst>
            <c:ext xmlns:c16="http://schemas.microsoft.com/office/drawing/2014/chart" uri="{C3380CC4-5D6E-409C-BE32-E72D297353CC}">
              <c16:uniqueId val="{00000007-700C-4419-BBBD-42E56F56091F}"/>
            </c:ext>
          </c:extLst>
        </c:ser>
        <c:ser>
          <c:idx val="7"/>
          <c:order val="7"/>
          <c:tx>
            <c:strRef>
              <c:f>Unemployment!$A$10</c:f>
              <c:strCache>
                <c:ptCount val="1"/>
                <c:pt idx="0">
                  <c:v>      Private households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Unemployment!$B$10:$BG$10</c:f>
            </c:numRef>
          </c:val>
          <c:smooth val="0"/>
          <c:extLst>
            <c:ext xmlns:c16="http://schemas.microsoft.com/office/drawing/2014/chart" uri="{C3380CC4-5D6E-409C-BE32-E72D297353CC}">
              <c16:uniqueId val="{00000008-700C-4419-BBBD-42E56F56091F}"/>
            </c:ext>
          </c:extLst>
        </c:ser>
        <c:ser>
          <c:idx val="8"/>
          <c:order val="8"/>
          <c:tx>
            <c:strRef>
              <c:f>Unemployment!$A$11</c:f>
              <c:strCache>
                <c:ptCount val="1"/>
                <c:pt idx="0">
                  <c:v>    Unemployed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Unemployment!$B$11:$BG$11</c:f>
            </c:numRef>
          </c:val>
          <c:smooth val="0"/>
          <c:extLst>
            <c:ext xmlns:c16="http://schemas.microsoft.com/office/drawing/2014/chart" uri="{C3380CC4-5D6E-409C-BE32-E72D297353CC}">
              <c16:uniqueId val="{00000009-700C-4419-BBBD-42E56F56091F}"/>
            </c:ext>
          </c:extLst>
        </c:ser>
        <c:ser>
          <c:idx val="9"/>
          <c:order val="9"/>
          <c:tx>
            <c:strRef>
              <c:f>Unemployment!$A$12</c:f>
              <c:strCache>
                <c:ptCount val="1"/>
                <c:pt idx="0">
                  <c:v>    Not economically active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Unemployment!$B$12:$BG$12</c:f>
            </c:numRef>
          </c:val>
          <c:smooth val="0"/>
          <c:extLst>
            <c:ext xmlns:c16="http://schemas.microsoft.com/office/drawing/2014/chart" uri="{C3380CC4-5D6E-409C-BE32-E72D297353CC}">
              <c16:uniqueId val="{0000000A-700C-4419-BBBD-42E56F56091F}"/>
            </c:ext>
          </c:extLst>
        </c:ser>
        <c:ser>
          <c:idx val="10"/>
          <c:order val="10"/>
          <c:tx>
            <c:strRef>
              <c:f>Unemployment!$A$13</c:f>
              <c:strCache>
                <c:ptCount val="1"/>
                <c:pt idx="0">
                  <c:v>      Discouraged work-seekers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Unemployment!$B$13:$BG$13</c:f>
            </c:numRef>
          </c:val>
          <c:smooth val="0"/>
          <c:extLst>
            <c:ext xmlns:c16="http://schemas.microsoft.com/office/drawing/2014/chart" uri="{C3380CC4-5D6E-409C-BE32-E72D297353CC}">
              <c16:uniqueId val="{0000000B-700C-4419-BBBD-42E56F56091F}"/>
            </c:ext>
          </c:extLst>
        </c:ser>
        <c:ser>
          <c:idx val="11"/>
          <c:order val="11"/>
          <c:tx>
            <c:strRef>
              <c:f>Unemployment!$A$14</c:f>
              <c:strCache>
                <c:ptCount val="1"/>
                <c:pt idx="0">
                  <c:v>      Other(not economically active)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Unemployment!$B$14:$BG$14</c:f>
            </c:numRef>
          </c:val>
          <c:smooth val="0"/>
          <c:extLst>
            <c:ext xmlns:c16="http://schemas.microsoft.com/office/drawing/2014/chart" uri="{C3380CC4-5D6E-409C-BE32-E72D297353CC}">
              <c16:uniqueId val="{0000000C-700C-4419-BBBD-42E56F56091F}"/>
            </c:ext>
          </c:extLst>
        </c:ser>
        <c:ser>
          <c:idx val="12"/>
          <c:order val="12"/>
          <c:tx>
            <c:strRef>
              <c:f>Unemployment!$A$15</c:f>
              <c:strCache>
                <c:ptCount val="1"/>
                <c:pt idx="0">
                  <c:v> Rates (%)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Unemployment!$B$15:$BG$15</c:f>
            </c:numRef>
          </c:val>
          <c:smooth val="0"/>
          <c:extLst>
            <c:ext xmlns:c16="http://schemas.microsoft.com/office/drawing/2014/chart" uri="{C3380CC4-5D6E-409C-BE32-E72D297353CC}">
              <c16:uniqueId val="{0000000D-700C-4419-BBBD-42E56F56091F}"/>
            </c:ext>
          </c:extLst>
        </c:ser>
        <c:ser>
          <c:idx val="14"/>
          <c:order val="14"/>
          <c:tx>
            <c:strRef>
              <c:f>Unemployment!$A$17</c:f>
              <c:strCache>
                <c:ptCount val="1"/>
                <c:pt idx="0">
                  <c:v>  Official unemployment rate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tx1"/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Unemployment!$B$17:$BG$17</c:f>
              <c:numCache>
                <c:formatCode>0.0</c:formatCode>
                <c:ptCount val="50"/>
                <c:pt idx="0">
                  <c:v>25.1</c:v>
                </c:pt>
                <c:pt idx="1">
                  <c:v>25.1</c:v>
                </c:pt>
                <c:pt idx="2">
                  <c:v>25.4</c:v>
                </c:pt>
                <c:pt idx="3">
                  <c:v>23.9</c:v>
                </c:pt>
                <c:pt idx="4">
                  <c:v>24.8</c:v>
                </c:pt>
                <c:pt idx="5">
                  <c:v>25.6</c:v>
                </c:pt>
                <c:pt idx="6">
                  <c:v>25</c:v>
                </c:pt>
                <c:pt idx="7">
                  <c:v>23.8</c:v>
                </c:pt>
                <c:pt idx="8">
                  <c:v>25</c:v>
                </c:pt>
                <c:pt idx="9">
                  <c:v>24.8</c:v>
                </c:pt>
                <c:pt idx="10">
                  <c:v>25.2</c:v>
                </c:pt>
                <c:pt idx="11">
                  <c:v>24.5</c:v>
                </c:pt>
                <c:pt idx="12">
                  <c:v>25</c:v>
                </c:pt>
                <c:pt idx="13">
                  <c:v>25.3</c:v>
                </c:pt>
                <c:pt idx="14">
                  <c:v>24.5</c:v>
                </c:pt>
                <c:pt idx="15">
                  <c:v>24.1</c:v>
                </c:pt>
                <c:pt idx="16">
                  <c:v>25.2</c:v>
                </c:pt>
                <c:pt idx="17">
                  <c:v>25.5</c:v>
                </c:pt>
                <c:pt idx="18">
                  <c:v>25.4</c:v>
                </c:pt>
                <c:pt idx="19">
                  <c:v>24.3</c:v>
                </c:pt>
                <c:pt idx="20">
                  <c:v>26.4</c:v>
                </c:pt>
                <c:pt idx="21">
                  <c:v>25</c:v>
                </c:pt>
                <c:pt idx="22">
                  <c:v>25.5</c:v>
                </c:pt>
                <c:pt idx="23">
                  <c:v>24.5</c:v>
                </c:pt>
                <c:pt idx="24">
                  <c:v>26.7</c:v>
                </c:pt>
                <c:pt idx="25">
                  <c:v>26.6</c:v>
                </c:pt>
                <c:pt idx="26">
                  <c:v>27.1</c:v>
                </c:pt>
                <c:pt idx="27">
                  <c:v>26.5</c:v>
                </c:pt>
                <c:pt idx="28">
                  <c:v>27.7</c:v>
                </c:pt>
                <c:pt idx="29">
                  <c:v>27.7</c:v>
                </c:pt>
                <c:pt idx="30">
                  <c:v>27.7</c:v>
                </c:pt>
                <c:pt idx="31">
                  <c:v>26.7</c:v>
                </c:pt>
                <c:pt idx="32">
                  <c:v>26.7</c:v>
                </c:pt>
                <c:pt idx="33">
                  <c:v>27.2</c:v>
                </c:pt>
                <c:pt idx="34">
                  <c:v>27.5</c:v>
                </c:pt>
                <c:pt idx="35">
                  <c:v>27.1</c:v>
                </c:pt>
                <c:pt idx="36">
                  <c:v>27.6</c:v>
                </c:pt>
                <c:pt idx="37">
                  <c:v>29</c:v>
                </c:pt>
                <c:pt idx="38">
                  <c:v>29.1</c:v>
                </c:pt>
                <c:pt idx="39">
                  <c:v>29.1</c:v>
                </c:pt>
                <c:pt idx="40">
                  <c:v>30.1</c:v>
                </c:pt>
                <c:pt idx="41">
                  <c:v>23.3</c:v>
                </c:pt>
                <c:pt idx="42">
                  <c:v>30.8</c:v>
                </c:pt>
                <c:pt idx="43">
                  <c:v>32.5</c:v>
                </c:pt>
                <c:pt idx="44">
                  <c:v>32.6</c:v>
                </c:pt>
                <c:pt idx="45">
                  <c:v>34.4</c:v>
                </c:pt>
                <c:pt idx="46">
                  <c:v>34.9</c:v>
                </c:pt>
                <c:pt idx="47">
                  <c:v>35.299999999999997</c:v>
                </c:pt>
                <c:pt idx="48">
                  <c:v>34.5</c:v>
                </c:pt>
                <c:pt idx="49">
                  <c:v>33.9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700C-4419-BBBD-42E56F56091F}"/>
            </c:ext>
          </c:extLst>
        </c:ser>
        <c:ser>
          <c:idx val="15"/>
          <c:order val="15"/>
          <c:tx>
            <c:strRef>
              <c:f>Unemployment!$A$18</c:f>
              <c:strCache>
                <c:ptCount val="1"/>
                <c:pt idx="0">
                  <c:v>  Employed / population ratio (Absorption)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Unemployment!$B$18:$BG$18</c:f>
            </c:numRef>
          </c:val>
          <c:smooth val="0"/>
          <c:extLst>
            <c:ext xmlns:c16="http://schemas.microsoft.com/office/drawing/2014/chart" uri="{C3380CC4-5D6E-409C-BE32-E72D297353CC}">
              <c16:uniqueId val="{0000000F-700C-4419-BBBD-42E56F56091F}"/>
            </c:ext>
          </c:extLst>
        </c:ser>
        <c:ser>
          <c:idx val="16"/>
          <c:order val="16"/>
          <c:tx>
            <c:strRef>
              <c:f>Unemployment!$A$19</c:f>
              <c:strCache>
                <c:ptCount val="1"/>
                <c:pt idx="0">
                  <c:v>  Labour force participation rate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Unemployment!$B$19:$BG$19</c:f>
            </c:numRef>
          </c:val>
          <c:smooth val="0"/>
          <c:extLst>
            <c:ext xmlns:c16="http://schemas.microsoft.com/office/drawing/2014/chart" uri="{C3380CC4-5D6E-409C-BE32-E72D297353CC}">
              <c16:uniqueId val="{00000010-700C-4419-BBBD-42E56F56091F}"/>
            </c:ext>
          </c:extLst>
        </c:ser>
        <c:ser>
          <c:idx val="17"/>
          <c:order val="17"/>
          <c:tx>
            <c:strRef>
              <c:f>Unemployment!$A$20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Unemployment!$B$20:$BG$20</c:f>
            </c:numRef>
          </c:val>
          <c:smooth val="0"/>
          <c:extLst>
            <c:ext xmlns:c16="http://schemas.microsoft.com/office/drawing/2014/chart" uri="{C3380CC4-5D6E-409C-BE32-E72D297353CC}">
              <c16:uniqueId val="{00000011-700C-4419-BBBD-42E56F56091F}"/>
            </c:ext>
          </c:extLst>
        </c:ser>
        <c:ser>
          <c:idx val="18"/>
          <c:order val="18"/>
          <c:tx>
            <c:strRef>
              <c:f>Unemployment!$A$21</c:f>
              <c:strCache>
                <c:ptCount val="1"/>
                <c:pt idx="0">
                  <c:v>Women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Unemployment!$B$21:$BG$21</c:f>
            </c:numRef>
          </c:val>
          <c:smooth val="0"/>
          <c:extLst>
            <c:ext xmlns:c16="http://schemas.microsoft.com/office/drawing/2014/chart" uri="{C3380CC4-5D6E-409C-BE32-E72D297353CC}">
              <c16:uniqueId val="{00000012-700C-4419-BBBD-42E56F56091F}"/>
            </c:ext>
          </c:extLst>
        </c:ser>
        <c:ser>
          <c:idx val="19"/>
          <c:order val="19"/>
          <c:tx>
            <c:strRef>
              <c:f>Unemployment!$A$22</c:f>
              <c:strCache>
                <c:ptCount val="1"/>
                <c:pt idx="0">
                  <c:v> Population 15-64 yrs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Unemployment!$B$22:$BG$22</c:f>
            </c:numRef>
          </c:val>
          <c:smooth val="0"/>
          <c:extLst>
            <c:ext xmlns:c16="http://schemas.microsoft.com/office/drawing/2014/chart" uri="{C3380CC4-5D6E-409C-BE32-E72D297353CC}">
              <c16:uniqueId val="{00000013-700C-4419-BBBD-42E56F56091F}"/>
            </c:ext>
          </c:extLst>
        </c:ser>
        <c:ser>
          <c:idx val="20"/>
          <c:order val="20"/>
          <c:tx>
            <c:strRef>
              <c:f>Unemployment!$A$23</c:f>
              <c:strCache>
                <c:ptCount val="1"/>
                <c:pt idx="0">
                  <c:v>  Labour Force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Unemployment!$B$23:$BG$23</c:f>
            </c:numRef>
          </c:val>
          <c:smooth val="0"/>
          <c:extLst>
            <c:ext xmlns:c16="http://schemas.microsoft.com/office/drawing/2014/chart" uri="{C3380CC4-5D6E-409C-BE32-E72D297353CC}">
              <c16:uniqueId val="{00000014-700C-4419-BBBD-42E56F56091F}"/>
            </c:ext>
          </c:extLst>
        </c:ser>
        <c:ser>
          <c:idx val="21"/>
          <c:order val="21"/>
          <c:tx>
            <c:strRef>
              <c:f>Unemployment!$A$24</c:f>
              <c:strCache>
                <c:ptCount val="1"/>
                <c:pt idx="0">
                  <c:v>    Employed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Unemployment!$B$24:$BG$24</c:f>
            </c:numRef>
          </c:val>
          <c:smooth val="0"/>
          <c:extLst>
            <c:ext xmlns:c16="http://schemas.microsoft.com/office/drawing/2014/chart" uri="{C3380CC4-5D6E-409C-BE32-E72D297353CC}">
              <c16:uniqueId val="{00000015-700C-4419-BBBD-42E56F56091F}"/>
            </c:ext>
          </c:extLst>
        </c:ser>
        <c:ser>
          <c:idx val="22"/>
          <c:order val="22"/>
          <c:tx>
            <c:strRef>
              <c:f>Unemployment!$A$25</c:f>
              <c:strCache>
                <c:ptCount val="1"/>
                <c:pt idx="0">
                  <c:v>      Formal sector (Non-agricultural)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Unemployment!$B$25:$BG$25</c:f>
            </c:numRef>
          </c:val>
          <c:smooth val="0"/>
          <c:extLst>
            <c:ext xmlns:c16="http://schemas.microsoft.com/office/drawing/2014/chart" uri="{C3380CC4-5D6E-409C-BE32-E72D297353CC}">
              <c16:uniqueId val="{00000016-700C-4419-BBBD-42E56F56091F}"/>
            </c:ext>
          </c:extLst>
        </c:ser>
        <c:ser>
          <c:idx val="23"/>
          <c:order val="23"/>
          <c:tx>
            <c:strRef>
              <c:f>Unemployment!$A$26</c:f>
              <c:strCache>
                <c:ptCount val="1"/>
                <c:pt idx="0">
                  <c:v>      Informal sector (Non-agricultural)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Unemployment!$B$26:$BG$26</c:f>
            </c:numRef>
          </c:val>
          <c:smooth val="0"/>
          <c:extLst>
            <c:ext xmlns:c16="http://schemas.microsoft.com/office/drawing/2014/chart" uri="{C3380CC4-5D6E-409C-BE32-E72D297353CC}">
              <c16:uniqueId val="{00000017-700C-4419-BBBD-42E56F56091F}"/>
            </c:ext>
          </c:extLst>
        </c:ser>
        <c:ser>
          <c:idx val="24"/>
          <c:order val="24"/>
          <c:tx>
            <c:strRef>
              <c:f>Unemployment!$A$27</c:f>
              <c:strCache>
                <c:ptCount val="1"/>
                <c:pt idx="0">
                  <c:v>      Agriculture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Unemployment!$B$27:$BG$27</c:f>
            </c:numRef>
          </c:val>
          <c:smooth val="0"/>
          <c:extLst>
            <c:ext xmlns:c16="http://schemas.microsoft.com/office/drawing/2014/chart" uri="{C3380CC4-5D6E-409C-BE32-E72D297353CC}">
              <c16:uniqueId val="{00000018-700C-4419-BBBD-42E56F56091F}"/>
            </c:ext>
          </c:extLst>
        </c:ser>
        <c:ser>
          <c:idx val="25"/>
          <c:order val="25"/>
          <c:tx>
            <c:strRef>
              <c:f>Unemployment!$A$28</c:f>
              <c:strCache>
                <c:ptCount val="1"/>
                <c:pt idx="0">
                  <c:v>      Private households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Unemployment!$B$28:$BG$28</c:f>
            </c:numRef>
          </c:val>
          <c:smooth val="0"/>
          <c:extLst>
            <c:ext xmlns:c16="http://schemas.microsoft.com/office/drawing/2014/chart" uri="{C3380CC4-5D6E-409C-BE32-E72D297353CC}">
              <c16:uniqueId val="{00000019-700C-4419-BBBD-42E56F56091F}"/>
            </c:ext>
          </c:extLst>
        </c:ser>
        <c:ser>
          <c:idx val="26"/>
          <c:order val="26"/>
          <c:tx>
            <c:strRef>
              <c:f>Unemployment!$A$29</c:f>
              <c:strCache>
                <c:ptCount val="1"/>
                <c:pt idx="0">
                  <c:v>    Unemployed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Unemployment!$B$29:$BG$29</c:f>
            </c:numRef>
          </c:val>
          <c:smooth val="0"/>
          <c:extLst>
            <c:ext xmlns:c16="http://schemas.microsoft.com/office/drawing/2014/chart" uri="{C3380CC4-5D6E-409C-BE32-E72D297353CC}">
              <c16:uniqueId val="{0000001A-700C-4419-BBBD-42E56F56091F}"/>
            </c:ext>
          </c:extLst>
        </c:ser>
        <c:ser>
          <c:idx val="27"/>
          <c:order val="27"/>
          <c:tx>
            <c:strRef>
              <c:f>Unemployment!$A$30</c:f>
              <c:strCache>
                <c:ptCount val="1"/>
                <c:pt idx="0">
                  <c:v>    Not economically active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Unemployment!$B$30:$BG$30</c:f>
            </c:numRef>
          </c:val>
          <c:smooth val="0"/>
          <c:extLst>
            <c:ext xmlns:c16="http://schemas.microsoft.com/office/drawing/2014/chart" uri="{C3380CC4-5D6E-409C-BE32-E72D297353CC}">
              <c16:uniqueId val="{0000001B-700C-4419-BBBD-42E56F56091F}"/>
            </c:ext>
          </c:extLst>
        </c:ser>
        <c:ser>
          <c:idx val="28"/>
          <c:order val="28"/>
          <c:tx>
            <c:strRef>
              <c:f>Unemployment!$A$31</c:f>
              <c:strCache>
                <c:ptCount val="1"/>
                <c:pt idx="0">
                  <c:v>      Discouraged work-seekers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Unemployment!$B$31:$BG$31</c:f>
            </c:numRef>
          </c:val>
          <c:smooth val="0"/>
          <c:extLst>
            <c:ext xmlns:c16="http://schemas.microsoft.com/office/drawing/2014/chart" uri="{C3380CC4-5D6E-409C-BE32-E72D297353CC}">
              <c16:uniqueId val="{0000001C-700C-4419-BBBD-42E56F56091F}"/>
            </c:ext>
          </c:extLst>
        </c:ser>
        <c:ser>
          <c:idx val="29"/>
          <c:order val="29"/>
          <c:tx>
            <c:strRef>
              <c:f>Unemployment!$A$32</c:f>
              <c:strCache>
                <c:ptCount val="1"/>
                <c:pt idx="0">
                  <c:v>      Other(not economically active)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Unemployment!$B$32:$BG$32</c:f>
            </c:numRef>
          </c:val>
          <c:smooth val="0"/>
          <c:extLst>
            <c:ext xmlns:c16="http://schemas.microsoft.com/office/drawing/2014/chart" uri="{C3380CC4-5D6E-409C-BE32-E72D297353CC}">
              <c16:uniqueId val="{0000001D-700C-4419-BBBD-42E56F56091F}"/>
            </c:ext>
          </c:extLst>
        </c:ser>
        <c:ser>
          <c:idx val="30"/>
          <c:order val="30"/>
          <c:tx>
            <c:strRef>
              <c:f>Unemployment!$A$33</c:f>
              <c:strCache>
                <c:ptCount val="1"/>
                <c:pt idx="0">
                  <c:v> Rates (%)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Unemployment!$B$33:$BG$33</c:f>
            </c:numRef>
          </c:val>
          <c:smooth val="0"/>
          <c:extLst>
            <c:ext xmlns:c16="http://schemas.microsoft.com/office/drawing/2014/chart" uri="{C3380CC4-5D6E-409C-BE32-E72D297353CC}">
              <c16:uniqueId val="{0000001E-700C-4419-BBBD-42E56F56091F}"/>
            </c:ext>
          </c:extLst>
        </c:ser>
        <c:ser>
          <c:idx val="31"/>
          <c:order val="31"/>
          <c:tx>
            <c:strRef>
              <c:f>Unemployment!$A$34</c:f>
              <c:strCache>
                <c:ptCount val="1"/>
                <c:pt idx="0">
                  <c:v>  Female unemployment rate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Unemployment!$B$34:$BG$34</c:f>
              <c:numCache>
                <c:formatCode>0.0</c:formatCode>
                <c:ptCount val="50"/>
                <c:pt idx="0">
                  <c:v>27.2</c:v>
                </c:pt>
                <c:pt idx="1">
                  <c:v>27.4</c:v>
                </c:pt>
                <c:pt idx="2">
                  <c:v>27.9</c:v>
                </c:pt>
                <c:pt idx="3">
                  <c:v>26.3</c:v>
                </c:pt>
                <c:pt idx="4">
                  <c:v>27.9</c:v>
                </c:pt>
                <c:pt idx="5">
                  <c:v>28.1</c:v>
                </c:pt>
                <c:pt idx="6">
                  <c:v>27.5</c:v>
                </c:pt>
                <c:pt idx="7">
                  <c:v>25.9</c:v>
                </c:pt>
                <c:pt idx="8">
                  <c:v>27.3</c:v>
                </c:pt>
                <c:pt idx="9">
                  <c:v>26.8</c:v>
                </c:pt>
                <c:pt idx="10">
                  <c:v>27.5</c:v>
                </c:pt>
                <c:pt idx="11">
                  <c:v>27.1</c:v>
                </c:pt>
                <c:pt idx="12">
                  <c:v>26.8</c:v>
                </c:pt>
                <c:pt idx="13">
                  <c:v>27.5</c:v>
                </c:pt>
                <c:pt idx="14">
                  <c:v>26.2</c:v>
                </c:pt>
                <c:pt idx="15">
                  <c:v>26.3</c:v>
                </c:pt>
                <c:pt idx="16">
                  <c:v>27</c:v>
                </c:pt>
                <c:pt idx="17">
                  <c:v>27.5</c:v>
                </c:pt>
                <c:pt idx="18">
                  <c:v>27.8</c:v>
                </c:pt>
                <c:pt idx="19">
                  <c:v>26.6</c:v>
                </c:pt>
                <c:pt idx="20">
                  <c:v>28.7</c:v>
                </c:pt>
                <c:pt idx="21">
                  <c:v>27.3</c:v>
                </c:pt>
                <c:pt idx="22">
                  <c:v>27.9</c:v>
                </c:pt>
                <c:pt idx="23">
                  <c:v>26.9</c:v>
                </c:pt>
                <c:pt idx="24">
                  <c:v>29.3</c:v>
                </c:pt>
                <c:pt idx="25">
                  <c:v>29.1</c:v>
                </c:pt>
                <c:pt idx="26">
                  <c:v>29.3</c:v>
                </c:pt>
                <c:pt idx="27">
                  <c:v>28.9</c:v>
                </c:pt>
                <c:pt idx="28">
                  <c:v>29.8</c:v>
                </c:pt>
                <c:pt idx="29">
                  <c:v>29.8</c:v>
                </c:pt>
                <c:pt idx="30">
                  <c:v>29.8</c:v>
                </c:pt>
                <c:pt idx="31">
                  <c:v>29</c:v>
                </c:pt>
                <c:pt idx="32">
                  <c:v>28.8</c:v>
                </c:pt>
                <c:pt idx="33">
                  <c:v>29.5</c:v>
                </c:pt>
                <c:pt idx="34">
                  <c:v>29.4</c:v>
                </c:pt>
                <c:pt idx="35">
                  <c:v>29.5</c:v>
                </c:pt>
                <c:pt idx="36">
                  <c:v>29.3</c:v>
                </c:pt>
                <c:pt idx="37">
                  <c:v>31.3</c:v>
                </c:pt>
                <c:pt idx="38">
                  <c:v>30.9</c:v>
                </c:pt>
                <c:pt idx="39">
                  <c:v>31.3</c:v>
                </c:pt>
                <c:pt idx="40">
                  <c:v>32.4</c:v>
                </c:pt>
                <c:pt idx="41">
                  <c:v>24.8</c:v>
                </c:pt>
                <c:pt idx="42">
                  <c:v>32.299999999999997</c:v>
                </c:pt>
                <c:pt idx="43">
                  <c:v>34.299999999999997</c:v>
                </c:pt>
                <c:pt idx="44">
                  <c:v>34</c:v>
                </c:pt>
                <c:pt idx="45">
                  <c:v>36.799999999999997</c:v>
                </c:pt>
                <c:pt idx="46">
                  <c:v>37.299999999999997</c:v>
                </c:pt>
                <c:pt idx="47">
                  <c:v>38.200000000000003</c:v>
                </c:pt>
                <c:pt idx="48">
                  <c:v>36.4</c:v>
                </c:pt>
                <c:pt idx="49">
                  <c:v>35.5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F-700C-4419-BBBD-42E56F56091F}"/>
            </c:ext>
          </c:extLst>
        </c:ser>
        <c:ser>
          <c:idx val="32"/>
          <c:order val="32"/>
          <c:tx>
            <c:strRef>
              <c:f>Unemployment!$A$35</c:f>
              <c:strCache>
                <c:ptCount val="1"/>
                <c:pt idx="0">
                  <c:v>  Employed / population ratio (Absorption)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Unemployment!$B$35:$BG$35</c:f>
            </c:numRef>
          </c:val>
          <c:smooth val="0"/>
          <c:extLst>
            <c:ext xmlns:c16="http://schemas.microsoft.com/office/drawing/2014/chart" uri="{C3380CC4-5D6E-409C-BE32-E72D297353CC}">
              <c16:uniqueId val="{00000020-700C-4419-BBBD-42E56F56091F}"/>
            </c:ext>
          </c:extLst>
        </c:ser>
        <c:ser>
          <c:idx val="33"/>
          <c:order val="33"/>
          <c:tx>
            <c:strRef>
              <c:f>Unemployment!$A$36</c:f>
              <c:strCache>
                <c:ptCount val="1"/>
                <c:pt idx="0">
                  <c:v>  Labour force participation rate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Unemployment!$B$36:$BG$36</c:f>
            </c:numRef>
          </c:val>
          <c:smooth val="0"/>
          <c:extLst>
            <c:ext xmlns:c16="http://schemas.microsoft.com/office/drawing/2014/chart" uri="{C3380CC4-5D6E-409C-BE32-E72D297353CC}">
              <c16:uniqueId val="{00000021-700C-4419-BBBD-42E56F56091F}"/>
            </c:ext>
          </c:extLst>
        </c:ser>
        <c:ser>
          <c:idx val="34"/>
          <c:order val="34"/>
          <c:tx>
            <c:strRef>
              <c:f>Unemployment!$A$37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Unemployment!$B$37:$BG$37</c:f>
            </c:numRef>
          </c:val>
          <c:smooth val="0"/>
          <c:extLst>
            <c:ext xmlns:c16="http://schemas.microsoft.com/office/drawing/2014/chart" uri="{C3380CC4-5D6E-409C-BE32-E72D297353CC}">
              <c16:uniqueId val="{00000022-700C-4419-BBBD-42E56F56091F}"/>
            </c:ext>
          </c:extLst>
        </c:ser>
        <c:ser>
          <c:idx val="35"/>
          <c:order val="35"/>
          <c:tx>
            <c:strRef>
              <c:f>Unemployment!$A$38</c:f>
              <c:strCache>
                <c:ptCount val="1"/>
                <c:pt idx="0">
                  <c:v>Men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Unemployment!$B$38:$BG$38</c:f>
            </c:numRef>
          </c:val>
          <c:smooth val="0"/>
          <c:extLst>
            <c:ext xmlns:c16="http://schemas.microsoft.com/office/drawing/2014/chart" uri="{C3380CC4-5D6E-409C-BE32-E72D297353CC}">
              <c16:uniqueId val="{00000023-700C-4419-BBBD-42E56F56091F}"/>
            </c:ext>
          </c:extLst>
        </c:ser>
        <c:ser>
          <c:idx val="36"/>
          <c:order val="36"/>
          <c:tx>
            <c:strRef>
              <c:f>Unemployment!$A$39</c:f>
              <c:strCache>
                <c:ptCount val="1"/>
                <c:pt idx="0">
                  <c:v> Population 15-64 yrs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Unemployment!$B$39:$BG$39</c:f>
            </c:numRef>
          </c:val>
          <c:smooth val="0"/>
          <c:extLst>
            <c:ext xmlns:c16="http://schemas.microsoft.com/office/drawing/2014/chart" uri="{C3380CC4-5D6E-409C-BE32-E72D297353CC}">
              <c16:uniqueId val="{00000024-700C-4419-BBBD-42E56F56091F}"/>
            </c:ext>
          </c:extLst>
        </c:ser>
        <c:ser>
          <c:idx val="37"/>
          <c:order val="37"/>
          <c:tx>
            <c:strRef>
              <c:f>Unemployment!$A$40</c:f>
              <c:strCache>
                <c:ptCount val="1"/>
                <c:pt idx="0">
                  <c:v>  Labour Force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Unemployment!$B$40:$BG$40</c:f>
            </c:numRef>
          </c:val>
          <c:smooth val="0"/>
          <c:extLst>
            <c:ext xmlns:c16="http://schemas.microsoft.com/office/drawing/2014/chart" uri="{C3380CC4-5D6E-409C-BE32-E72D297353CC}">
              <c16:uniqueId val="{00000025-700C-4419-BBBD-42E56F56091F}"/>
            </c:ext>
          </c:extLst>
        </c:ser>
        <c:ser>
          <c:idx val="38"/>
          <c:order val="38"/>
          <c:tx>
            <c:strRef>
              <c:f>Unemployment!$A$41</c:f>
              <c:strCache>
                <c:ptCount val="1"/>
                <c:pt idx="0">
                  <c:v>    Employed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Unemployment!$B$41:$BG$41</c:f>
            </c:numRef>
          </c:val>
          <c:smooth val="0"/>
          <c:extLst>
            <c:ext xmlns:c16="http://schemas.microsoft.com/office/drawing/2014/chart" uri="{C3380CC4-5D6E-409C-BE32-E72D297353CC}">
              <c16:uniqueId val="{00000026-700C-4419-BBBD-42E56F56091F}"/>
            </c:ext>
          </c:extLst>
        </c:ser>
        <c:ser>
          <c:idx val="39"/>
          <c:order val="39"/>
          <c:tx>
            <c:strRef>
              <c:f>Unemployment!$A$42</c:f>
              <c:strCache>
                <c:ptCount val="1"/>
                <c:pt idx="0">
                  <c:v>      Formal sector (Non-agricultural)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Unemployment!$B$42:$BG$42</c:f>
            </c:numRef>
          </c:val>
          <c:smooth val="0"/>
          <c:extLst>
            <c:ext xmlns:c16="http://schemas.microsoft.com/office/drawing/2014/chart" uri="{C3380CC4-5D6E-409C-BE32-E72D297353CC}">
              <c16:uniqueId val="{00000027-700C-4419-BBBD-42E56F56091F}"/>
            </c:ext>
          </c:extLst>
        </c:ser>
        <c:ser>
          <c:idx val="40"/>
          <c:order val="40"/>
          <c:tx>
            <c:strRef>
              <c:f>Unemployment!$A$43</c:f>
              <c:strCache>
                <c:ptCount val="1"/>
                <c:pt idx="0">
                  <c:v>      Informal sector (Non-agricultural)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Unemployment!$B$43:$BG$43</c:f>
            </c:numRef>
          </c:val>
          <c:smooth val="0"/>
          <c:extLst>
            <c:ext xmlns:c16="http://schemas.microsoft.com/office/drawing/2014/chart" uri="{C3380CC4-5D6E-409C-BE32-E72D297353CC}">
              <c16:uniqueId val="{00000028-700C-4419-BBBD-42E56F56091F}"/>
            </c:ext>
          </c:extLst>
        </c:ser>
        <c:ser>
          <c:idx val="41"/>
          <c:order val="41"/>
          <c:tx>
            <c:strRef>
              <c:f>Unemployment!$A$44</c:f>
              <c:strCache>
                <c:ptCount val="1"/>
                <c:pt idx="0">
                  <c:v>      Agriculture 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Unemployment!$B$44:$BG$44</c:f>
            </c:numRef>
          </c:val>
          <c:smooth val="0"/>
          <c:extLst>
            <c:ext xmlns:c16="http://schemas.microsoft.com/office/drawing/2014/chart" uri="{C3380CC4-5D6E-409C-BE32-E72D297353CC}">
              <c16:uniqueId val="{00000029-700C-4419-BBBD-42E56F56091F}"/>
            </c:ext>
          </c:extLst>
        </c:ser>
        <c:ser>
          <c:idx val="42"/>
          <c:order val="42"/>
          <c:tx>
            <c:strRef>
              <c:f>Unemployment!$A$45</c:f>
              <c:strCache>
                <c:ptCount val="1"/>
                <c:pt idx="0">
                  <c:v>      Private households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Unemployment!$B$45:$BG$45</c:f>
            </c:numRef>
          </c:val>
          <c:smooth val="0"/>
          <c:extLst>
            <c:ext xmlns:c16="http://schemas.microsoft.com/office/drawing/2014/chart" uri="{C3380CC4-5D6E-409C-BE32-E72D297353CC}">
              <c16:uniqueId val="{0000002A-700C-4419-BBBD-42E56F56091F}"/>
            </c:ext>
          </c:extLst>
        </c:ser>
        <c:ser>
          <c:idx val="43"/>
          <c:order val="43"/>
          <c:tx>
            <c:strRef>
              <c:f>Unemployment!$A$46</c:f>
              <c:strCache>
                <c:ptCount val="1"/>
                <c:pt idx="0">
                  <c:v>    Unemployed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Unemployment!$B$46:$BG$46</c:f>
            </c:numRef>
          </c:val>
          <c:smooth val="0"/>
          <c:extLst>
            <c:ext xmlns:c16="http://schemas.microsoft.com/office/drawing/2014/chart" uri="{C3380CC4-5D6E-409C-BE32-E72D297353CC}">
              <c16:uniqueId val="{0000002B-700C-4419-BBBD-42E56F56091F}"/>
            </c:ext>
          </c:extLst>
        </c:ser>
        <c:ser>
          <c:idx val="44"/>
          <c:order val="44"/>
          <c:tx>
            <c:strRef>
              <c:f>Unemployment!$A$47</c:f>
              <c:strCache>
                <c:ptCount val="1"/>
                <c:pt idx="0">
                  <c:v>    Not economically active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Unemployment!$B$47:$BG$47</c:f>
            </c:numRef>
          </c:val>
          <c:smooth val="0"/>
          <c:extLst>
            <c:ext xmlns:c16="http://schemas.microsoft.com/office/drawing/2014/chart" uri="{C3380CC4-5D6E-409C-BE32-E72D297353CC}">
              <c16:uniqueId val="{0000002C-700C-4419-BBBD-42E56F56091F}"/>
            </c:ext>
          </c:extLst>
        </c:ser>
        <c:ser>
          <c:idx val="45"/>
          <c:order val="45"/>
          <c:tx>
            <c:strRef>
              <c:f>Unemployment!$A$48</c:f>
              <c:strCache>
                <c:ptCount val="1"/>
                <c:pt idx="0">
                  <c:v>      Discouraged work-seekers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Unemployment!$B$48:$BG$48</c:f>
            </c:numRef>
          </c:val>
          <c:smooth val="0"/>
          <c:extLst>
            <c:ext xmlns:c16="http://schemas.microsoft.com/office/drawing/2014/chart" uri="{C3380CC4-5D6E-409C-BE32-E72D297353CC}">
              <c16:uniqueId val="{0000002D-700C-4419-BBBD-42E56F56091F}"/>
            </c:ext>
          </c:extLst>
        </c:ser>
        <c:ser>
          <c:idx val="46"/>
          <c:order val="46"/>
          <c:tx>
            <c:strRef>
              <c:f>Unemployment!$A$49</c:f>
              <c:strCache>
                <c:ptCount val="1"/>
                <c:pt idx="0">
                  <c:v>      Other(not economically active)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Unemployment!$B$49:$BG$49</c:f>
            </c:numRef>
          </c:val>
          <c:smooth val="0"/>
          <c:extLst>
            <c:ext xmlns:c16="http://schemas.microsoft.com/office/drawing/2014/chart" uri="{C3380CC4-5D6E-409C-BE32-E72D297353CC}">
              <c16:uniqueId val="{0000002E-700C-4419-BBBD-42E56F56091F}"/>
            </c:ext>
          </c:extLst>
        </c:ser>
        <c:ser>
          <c:idx val="47"/>
          <c:order val="47"/>
          <c:tx>
            <c:strRef>
              <c:f>Unemployment!$A$50</c:f>
              <c:strCache>
                <c:ptCount val="1"/>
                <c:pt idx="0">
                  <c:v> Rates (%)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Unemployment!$B$50:$BG$50</c:f>
            </c:numRef>
          </c:val>
          <c:smooth val="0"/>
          <c:extLst>
            <c:ext xmlns:c16="http://schemas.microsoft.com/office/drawing/2014/chart" uri="{C3380CC4-5D6E-409C-BE32-E72D297353CC}">
              <c16:uniqueId val="{0000002F-700C-4419-BBBD-42E56F56091F}"/>
            </c:ext>
          </c:extLst>
        </c:ser>
        <c:ser>
          <c:idx val="48"/>
          <c:order val="48"/>
          <c:tx>
            <c:strRef>
              <c:f>Unemployment!$A$51</c:f>
              <c:strCache>
                <c:ptCount val="1"/>
                <c:pt idx="0">
                  <c:v>  Male unemployment rate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Unemployment!$B$51:$BG$51</c:f>
            </c:numRef>
          </c:val>
          <c:smooth val="0"/>
          <c:extLst>
            <c:ext xmlns:c16="http://schemas.microsoft.com/office/drawing/2014/chart" uri="{C3380CC4-5D6E-409C-BE32-E72D297353CC}">
              <c16:uniqueId val="{00000030-700C-4419-BBBD-42E56F56091F}"/>
            </c:ext>
          </c:extLst>
        </c:ser>
        <c:ser>
          <c:idx val="49"/>
          <c:order val="49"/>
          <c:tx>
            <c:strRef>
              <c:f>Unemployment!$A$52</c:f>
              <c:strCache>
                <c:ptCount val="1"/>
                <c:pt idx="0">
                  <c:v>  Employed / population ratio (Absorption)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Unemployment!$B$52:$BG$52</c:f>
            </c:numRef>
          </c:val>
          <c:smooth val="0"/>
          <c:extLst>
            <c:ext xmlns:c16="http://schemas.microsoft.com/office/drawing/2014/chart" uri="{C3380CC4-5D6E-409C-BE32-E72D297353CC}">
              <c16:uniqueId val="{00000031-700C-4419-BBBD-42E56F56091F}"/>
            </c:ext>
          </c:extLst>
        </c:ser>
        <c:ser>
          <c:idx val="50"/>
          <c:order val="50"/>
          <c:tx>
            <c:strRef>
              <c:f>Unemployment!$A$53</c:f>
              <c:strCache>
                <c:ptCount val="1"/>
                <c:pt idx="0">
                  <c:v>  Labour force participation rate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Unemployment!$B$53:$BG$53</c:f>
            </c:numRef>
          </c:val>
          <c:smooth val="0"/>
          <c:extLst>
            <c:ext xmlns:c16="http://schemas.microsoft.com/office/drawing/2014/chart" uri="{C3380CC4-5D6E-409C-BE32-E72D297353CC}">
              <c16:uniqueId val="{00000032-700C-4419-BBBD-42E56F56091F}"/>
            </c:ext>
          </c:extLst>
        </c:ser>
        <c:ser>
          <c:idx val="51"/>
          <c:order val="51"/>
          <c:tx>
            <c:strRef>
              <c:f>Unemployment!$A$54</c:f>
              <c:strCache>
                <c:ptCount val="1"/>
                <c:pt idx="0">
                  <c:v>  Youth unemployment rate (15-34)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Unemployment!$B$54:$BG$54</c:f>
              <c:numCache>
                <c:formatCode>0.0</c:formatCode>
                <c:ptCount val="50"/>
                <c:pt idx="0">
                  <c:v>35.709186838449902</c:v>
                </c:pt>
                <c:pt idx="1">
                  <c:v>36</c:v>
                </c:pt>
                <c:pt idx="2">
                  <c:v>36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36</c:v>
                </c:pt>
                <c:pt idx="7">
                  <c:v>34</c:v>
                </c:pt>
                <c:pt idx="8">
                  <c:v>36</c:v>
                </c:pt>
                <c:pt idx="9">
                  <c:v>36</c:v>
                </c:pt>
                <c:pt idx="10">
                  <c:v>36</c:v>
                </c:pt>
                <c:pt idx="11">
                  <c:v>36</c:v>
                </c:pt>
                <c:pt idx="12">
                  <c:v>36</c:v>
                </c:pt>
                <c:pt idx="13">
                  <c:v>37</c:v>
                </c:pt>
                <c:pt idx="14">
                  <c:v>35</c:v>
                </c:pt>
                <c:pt idx="15">
                  <c:v>34</c:v>
                </c:pt>
                <c:pt idx="16">
                  <c:v>36</c:v>
                </c:pt>
                <c:pt idx="17">
                  <c:v>36</c:v>
                </c:pt>
                <c:pt idx="18">
                  <c:v>37</c:v>
                </c:pt>
                <c:pt idx="19">
                  <c:v>35</c:v>
                </c:pt>
                <c:pt idx="20">
                  <c:v>37</c:v>
                </c:pt>
                <c:pt idx="21">
                  <c:v>35</c:v>
                </c:pt>
                <c:pt idx="22">
                  <c:v>36</c:v>
                </c:pt>
                <c:pt idx="23">
                  <c:v>35</c:v>
                </c:pt>
                <c:pt idx="24">
                  <c:v>38</c:v>
                </c:pt>
                <c:pt idx="25">
                  <c:v>38</c:v>
                </c:pt>
                <c:pt idx="26">
                  <c:v>38</c:v>
                </c:pt>
                <c:pt idx="27">
                  <c:v>37</c:v>
                </c:pt>
                <c:pt idx="28">
                  <c:v>39</c:v>
                </c:pt>
                <c:pt idx="29">
                  <c:v>39</c:v>
                </c:pt>
                <c:pt idx="30">
                  <c:v>39</c:v>
                </c:pt>
                <c:pt idx="31">
                  <c:v>38</c:v>
                </c:pt>
                <c:pt idx="32">
                  <c:v>38</c:v>
                </c:pt>
                <c:pt idx="33">
                  <c:v>39</c:v>
                </c:pt>
                <c:pt idx="34">
                  <c:v>39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42</c:v>
                </c:pt>
                <c:pt idx="40">
                  <c:v>43.169479811233259</c:v>
                </c:pt>
                <c:pt idx="41">
                  <c:v>34.056310394959041</c:v>
                </c:pt>
                <c:pt idx="42">
                  <c:v>43.191384502452635</c:v>
                </c:pt>
                <c:pt idx="43">
                  <c:v>46.104738918699219</c:v>
                </c:pt>
                <c:pt idx="44">
                  <c:v>46.27947660547752</c:v>
                </c:pt>
                <c:pt idx="45">
                  <c:v>48.09534534071048</c:v>
                </c:pt>
                <c:pt idx="46">
                  <c:v>49.287103675517358</c:v>
                </c:pt>
                <c:pt idx="47">
                  <c:v>49.051378262244469</c:v>
                </c:pt>
                <c:pt idx="48">
                  <c:v>47.80201206023623</c:v>
                </c:pt>
                <c:pt idx="49">
                  <c:v>46.546605050445827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33-700C-4419-BBBD-42E56F56091F}"/>
            </c:ext>
          </c:extLst>
        </c:ser>
        <c:ser>
          <c:idx val="52"/>
          <c:order val="52"/>
          <c:tx>
            <c:strRef>
              <c:f>Unemployment!$A$55</c:f>
              <c:strCache>
                <c:ptCount val="1"/>
                <c:pt idx="0">
                  <c:v>  Black African unemployment rate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Unemployment!$B$2:$BG$2</c:f>
              <c:strCache>
                <c:ptCount val="50"/>
                <c:pt idx="0">
                  <c:v>Jan-Mar 2010</c:v>
                </c:pt>
                <c:pt idx="1">
                  <c:v>Apr-Jun 2010</c:v>
                </c:pt>
                <c:pt idx="2">
                  <c:v>Jul-Sep 2010</c:v>
                </c:pt>
                <c:pt idx="3">
                  <c:v>Oct-Dec 2010</c:v>
                </c:pt>
                <c:pt idx="4">
                  <c:v>Jan-Mar 2011</c:v>
                </c:pt>
                <c:pt idx="5">
                  <c:v>Apr-Jun 2011</c:v>
                </c:pt>
                <c:pt idx="6">
                  <c:v>Jul-Sep 2011</c:v>
                </c:pt>
                <c:pt idx="7">
                  <c:v>Oct-Dec 2011</c:v>
                </c:pt>
                <c:pt idx="8">
                  <c:v>Jan-Mar 2012</c:v>
                </c:pt>
                <c:pt idx="9">
                  <c:v>Apr-Jun 2012</c:v>
                </c:pt>
                <c:pt idx="10">
                  <c:v>Jul-Sep 2012</c:v>
                </c:pt>
                <c:pt idx="11">
                  <c:v>Oct-Dec 2012</c:v>
                </c:pt>
                <c:pt idx="12">
                  <c:v>Jan-Mar 2013</c:v>
                </c:pt>
                <c:pt idx="13">
                  <c:v>Apr-Jun 2013</c:v>
                </c:pt>
                <c:pt idx="14">
                  <c:v>Jul-Sep 2013</c:v>
                </c:pt>
                <c:pt idx="15">
                  <c:v>Oct-Dec 2013</c:v>
                </c:pt>
                <c:pt idx="16">
                  <c:v>Jan-Mar 2014</c:v>
                </c:pt>
                <c:pt idx="17">
                  <c:v>Apr-Jun 2014</c:v>
                </c:pt>
                <c:pt idx="18">
                  <c:v>Jul-Sep 2014</c:v>
                </c:pt>
                <c:pt idx="19">
                  <c:v>Oct-Dec 2014</c:v>
                </c:pt>
                <c:pt idx="20">
                  <c:v>Jan-Mar 2015</c:v>
                </c:pt>
                <c:pt idx="21">
                  <c:v>Apr-Jun 2015</c:v>
                </c:pt>
                <c:pt idx="22">
                  <c:v>Jul-Sep 2015</c:v>
                </c:pt>
                <c:pt idx="23">
                  <c:v>Oct-Dec 2015</c:v>
                </c:pt>
                <c:pt idx="24">
                  <c:v>Jan-Mar 2016</c:v>
                </c:pt>
                <c:pt idx="25">
                  <c:v>Apr-Jun 2016</c:v>
                </c:pt>
                <c:pt idx="26">
                  <c:v>Jul-Sep 2016</c:v>
                </c:pt>
                <c:pt idx="27">
                  <c:v>Oct-Dec 2016</c:v>
                </c:pt>
                <c:pt idx="28">
                  <c:v>Jan-Mar 2017</c:v>
                </c:pt>
                <c:pt idx="29">
                  <c:v>Apr-Jun 2017</c:v>
                </c:pt>
                <c:pt idx="30">
                  <c:v>Jul-Sep 2017</c:v>
                </c:pt>
                <c:pt idx="31">
                  <c:v>Oct-Dec 2017</c:v>
                </c:pt>
                <c:pt idx="32">
                  <c:v>Jan-Mar 2018</c:v>
                </c:pt>
                <c:pt idx="33">
                  <c:v>Apr-Jun 2018</c:v>
                </c:pt>
                <c:pt idx="34">
                  <c:v>Jul-Sep 2018</c:v>
                </c:pt>
                <c:pt idx="35">
                  <c:v>Oct-Dec 2018</c:v>
                </c:pt>
                <c:pt idx="36">
                  <c:v>Jan-Mar 2019</c:v>
                </c:pt>
                <c:pt idx="37">
                  <c:v>Apr-Jun 2019</c:v>
                </c:pt>
                <c:pt idx="38">
                  <c:v>Jul-Sep 2019</c:v>
                </c:pt>
                <c:pt idx="39">
                  <c:v>Oct-Dec 2019</c:v>
                </c:pt>
                <c:pt idx="40">
                  <c:v>Jan-Mar 2020</c:v>
                </c:pt>
                <c:pt idx="41">
                  <c:v>Apr-Jun 2020</c:v>
                </c:pt>
                <c:pt idx="42">
                  <c:v>Jul-Sep 2020</c:v>
                </c:pt>
                <c:pt idx="43">
                  <c:v>Oct-Dec 2020</c:v>
                </c:pt>
                <c:pt idx="44">
                  <c:v>Jan-Mar 2021</c:v>
                </c:pt>
                <c:pt idx="45">
                  <c:v>Apr-Jun 2021</c:v>
                </c:pt>
                <c:pt idx="46">
                  <c:v>Jul-Sep 2021</c:v>
                </c:pt>
                <c:pt idx="47">
                  <c:v>Oct-Dec 2021</c:v>
                </c:pt>
                <c:pt idx="48">
                  <c:v>Jan-Mar 2022</c:v>
                </c:pt>
                <c:pt idx="49">
                  <c:v>Apr-Jun 2022</c:v>
                </c:pt>
              </c:strCache>
            </c:strRef>
          </c:cat>
          <c:val>
            <c:numRef>
              <c:f>Unemployment!$B$55:$BG$55</c:f>
              <c:numCache>
                <c:formatCode>0.0</c:formatCode>
                <c:ptCount val="50"/>
                <c:pt idx="0">
                  <c:v>29.3</c:v>
                </c:pt>
                <c:pt idx="1">
                  <c:v>29.1</c:v>
                </c:pt>
                <c:pt idx="2">
                  <c:v>29.8</c:v>
                </c:pt>
                <c:pt idx="3">
                  <c:v>27.9</c:v>
                </c:pt>
                <c:pt idx="4">
                  <c:v>28.7</c:v>
                </c:pt>
                <c:pt idx="5">
                  <c:v>29.7</c:v>
                </c:pt>
                <c:pt idx="6">
                  <c:v>28.7</c:v>
                </c:pt>
                <c:pt idx="7">
                  <c:v>27.3</c:v>
                </c:pt>
                <c:pt idx="8">
                  <c:v>28.7</c:v>
                </c:pt>
                <c:pt idx="9">
                  <c:v>28.3</c:v>
                </c:pt>
                <c:pt idx="10">
                  <c:v>28.6</c:v>
                </c:pt>
                <c:pt idx="11">
                  <c:v>27.9</c:v>
                </c:pt>
                <c:pt idx="12">
                  <c:v>28.3</c:v>
                </c:pt>
                <c:pt idx="13">
                  <c:v>28.6</c:v>
                </c:pt>
                <c:pt idx="14">
                  <c:v>27.5</c:v>
                </c:pt>
                <c:pt idx="15">
                  <c:v>27.1</c:v>
                </c:pt>
                <c:pt idx="16">
                  <c:v>28.5</c:v>
                </c:pt>
                <c:pt idx="17">
                  <c:v>28.3</c:v>
                </c:pt>
                <c:pt idx="18">
                  <c:v>28.6</c:v>
                </c:pt>
                <c:pt idx="19">
                  <c:v>27.2</c:v>
                </c:pt>
                <c:pt idx="20">
                  <c:v>29.7</c:v>
                </c:pt>
                <c:pt idx="21">
                  <c:v>27.9</c:v>
                </c:pt>
                <c:pt idx="22">
                  <c:v>28.8</c:v>
                </c:pt>
                <c:pt idx="23">
                  <c:v>27.6</c:v>
                </c:pt>
                <c:pt idx="24">
                  <c:v>30.1</c:v>
                </c:pt>
                <c:pt idx="25">
                  <c:v>30.1</c:v>
                </c:pt>
                <c:pt idx="26">
                  <c:v>30.5</c:v>
                </c:pt>
                <c:pt idx="27">
                  <c:v>30</c:v>
                </c:pt>
                <c:pt idx="28">
                  <c:v>31.4</c:v>
                </c:pt>
                <c:pt idx="29">
                  <c:v>31.3</c:v>
                </c:pt>
                <c:pt idx="30">
                  <c:v>31.1</c:v>
                </c:pt>
                <c:pt idx="31">
                  <c:v>30</c:v>
                </c:pt>
                <c:pt idx="32">
                  <c:v>30.1</c:v>
                </c:pt>
                <c:pt idx="33">
                  <c:v>30.5</c:v>
                </c:pt>
                <c:pt idx="34">
                  <c:v>31.1</c:v>
                </c:pt>
                <c:pt idx="35">
                  <c:v>30.4</c:v>
                </c:pt>
                <c:pt idx="36">
                  <c:v>31.1</c:v>
                </c:pt>
                <c:pt idx="37">
                  <c:v>32.700000000000003</c:v>
                </c:pt>
                <c:pt idx="38">
                  <c:v>32.799999999999997</c:v>
                </c:pt>
                <c:pt idx="39">
                  <c:v>32.4</c:v>
                </c:pt>
                <c:pt idx="40">
                  <c:v>33.799999999999997</c:v>
                </c:pt>
                <c:pt idx="41">
                  <c:v>26.3</c:v>
                </c:pt>
                <c:pt idx="42">
                  <c:v>34.6</c:v>
                </c:pt>
                <c:pt idx="43">
                  <c:v>36.5</c:v>
                </c:pt>
                <c:pt idx="44">
                  <c:v>36.700000000000003</c:v>
                </c:pt>
                <c:pt idx="45">
                  <c:v>38.200000000000003</c:v>
                </c:pt>
                <c:pt idx="46">
                  <c:v>38.6</c:v>
                </c:pt>
                <c:pt idx="47">
                  <c:v>39.1</c:v>
                </c:pt>
                <c:pt idx="48">
                  <c:v>38.6</c:v>
                </c:pt>
                <c:pt idx="49">
                  <c:v>37.799999999999997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34-700C-4419-BBBD-42E56F560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312936"/>
        <c:axId val="2134297544"/>
      </c:lineChart>
      <c:catAx>
        <c:axId val="21343129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4297544"/>
        <c:crosses val="autoZero"/>
        <c:auto val="1"/>
        <c:lblAlgn val="ctr"/>
        <c:lblOffset val="100"/>
        <c:noMultiLvlLbl val="0"/>
      </c:catAx>
      <c:valAx>
        <c:axId val="2134297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43129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'Income Inequality'!$B$4</c:f>
              <c:strCache>
                <c:ptCount val="1"/>
                <c:pt idx="0">
                  <c:v>Top 1% national income share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'Income Inequality'!$A$5:$A$33</c:f>
              <c:numCache>
                <c:formatCode>General</c:formatCode>
                <c:ptCount val="29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</c:numCache>
            </c:numRef>
          </c:cat>
          <c:val>
            <c:numRef>
              <c:f>'Income Inequality'!$B$5:$B$33</c:f>
              <c:numCache>
                <c:formatCode>0%</c:formatCode>
                <c:ptCount val="29"/>
                <c:pt idx="0">
                  <c:v>0.1056</c:v>
                </c:pt>
                <c:pt idx="1">
                  <c:v>0.11269999999999999</c:v>
                </c:pt>
                <c:pt idx="2">
                  <c:v>0.11990000000000001</c:v>
                </c:pt>
                <c:pt idx="3">
                  <c:v>0.127</c:v>
                </c:pt>
                <c:pt idx="4">
                  <c:v>0.13389999999999999</c:v>
                </c:pt>
                <c:pt idx="5">
                  <c:v>0.14069999999999999</c:v>
                </c:pt>
                <c:pt idx="6">
                  <c:v>0.14760000000000001</c:v>
                </c:pt>
                <c:pt idx="7">
                  <c:v>0.15440000000000001</c:v>
                </c:pt>
                <c:pt idx="8">
                  <c:v>0.16170000000000001</c:v>
                </c:pt>
                <c:pt idx="9">
                  <c:v>0.16900000000000001</c:v>
                </c:pt>
                <c:pt idx="10">
                  <c:v>0.17230000000000001</c:v>
                </c:pt>
                <c:pt idx="11">
                  <c:v>0.17430000000000001</c:v>
                </c:pt>
                <c:pt idx="12">
                  <c:v>0.18340000000000001</c:v>
                </c:pt>
                <c:pt idx="13">
                  <c:v>0.19339999999999999</c:v>
                </c:pt>
                <c:pt idx="14">
                  <c:v>0.20330000000000001</c:v>
                </c:pt>
                <c:pt idx="15">
                  <c:v>0.1976</c:v>
                </c:pt>
                <c:pt idx="16">
                  <c:v>0.18579999999999999</c:v>
                </c:pt>
                <c:pt idx="17">
                  <c:v>0.18770000000000001</c:v>
                </c:pt>
                <c:pt idx="18">
                  <c:v>0.1865</c:v>
                </c:pt>
                <c:pt idx="19">
                  <c:v>0.19320000000000001</c:v>
                </c:pt>
                <c:pt idx="20">
                  <c:v>0.19309999999999999</c:v>
                </c:pt>
                <c:pt idx="21">
                  <c:v>0.19309999999999999</c:v>
                </c:pt>
                <c:pt idx="22">
                  <c:v>0.19309999999999999</c:v>
                </c:pt>
                <c:pt idx="23">
                  <c:v>0.19309999999999999</c:v>
                </c:pt>
                <c:pt idx="24">
                  <c:v>0.19309999999999999</c:v>
                </c:pt>
                <c:pt idx="25">
                  <c:v>0.19309999999999999</c:v>
                </c:pt>
                <c:pt idx="26">
                  <c:v>0.19309999999999999</c:v>
                </c:pt>
                <c:pt idx="27">
                  <c:v>0.21929999999999999</c:v>
                </c:pt>
                <c:pt idx="28">
                  <c:v>0.21929999999999999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FFF-44CA-9A7A-705F8B3C1F46}"/>
            </c:ext>
          </c:extLst>
        </c:ser>
        <c:ser>
          <c:idx val="1"/>
          <c:order val="1"/>
          <c:tx>
            <c:strRef>
              <c:f>'Income Inequality'!$C$4</c:f>
              <c:strCache>
                <c:ptCount val="1"/>
                <c:pt idx="0">
                  <c:v>Top 10% national income share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'Income Inequality'!$A$5:$A$33</c:f>
              <c:numCache>
                <c:formatCode>General</c:formatCode>
                <c:ptCount val="29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</c:numCache>
            </c:numRef>
          </c:cat>
          <c:val>
            <c:numRef>
              <c:f>'Income Inequality'!$C$5:$C$33</c:f>
              <c:numCache>
                <c:formatCode>0%</c:formatCode>
                <c:ptCount val="29"/>
                <c:pt idx="0">
                  <c:v>0.4627</c:v>
                </c:pt>
                <c:pt idx="1">
                  <c:v>0.47349999999999998</c:v>
                </c:pt>
                <c:pt idx="2">
                  <c:v>0.4844</c:v>
                </c:pt>
                <c:pt idx="3">
                  <c:v>0.49519999999999997</c:v>
                </c:pt>
                <c:pt idx="4">
                  <c:v>0.50519999999999998</c:v>
                </c:pt>
                <c:pt idx="5">
                  <c:v>0.51519999999999999</c:v>
                </c:pt>
                <c:pt idx="6">
                  <c:v>0.52510000000000001</c:v>
                </c:pt>
                <c:pt idx="7">
                  <c:v>0.53490000000000004</c:v>
                </c:pt>
                <c:pt idx="8">
                  <c:v>0.54659999999999997</c:v>
                </c:pt>
                <c:pt idx="9">
                  <c:v>0.55840000000000001</c:v>
                </c:pt>
                <c:pt idx="10">
                  <c:v>0.57079999999999997</c:v>
                </c:pt>
                <c:pt idx="11">
                  <c:v>0.57350000000000001</c:v>
                </c:pt>
                <c:pt idx="12">
                  <c:v>0.59060000000000001</c:v>
                </c:pt>
                <c:pt idx="13">
                  <c:v>0.60070000000000001</c:v>
                </c:pt>
                <c:pt idx="14">
                  <c:v>0.61970000000000003</c:v>
                </c:pt>
                <c:pt idx="15">
                  <c:v>0.60060000000000002</c:v>
                </c:pt>
                <c:pt idx="16">
                  <c:v>0.59289999999999998</c:v>
                </c:pt>
                <c:pt idx="17">
                  <c:v>0.61429999999999996</c:v>
                </c:pt>
                <c:pt idx="18">
                  <c:v>0.62429999999999997</c:v>
                </c:pt>
                <c:pt idx="19">
                  <c:v>0.65439999999999998</c:v>
                </c:pt>
                <c:pt idx="20">
                  <c:v>0.6542</c:v>
                </c:pt>
                <c:pt idx="21">
                  <c:v>0.65410000000000001</c:v>
                </c:pt>
                <c:pt idx="22">
                  <c:v>0.65410000000000001</c:v>
                </c:pt>
                <c:pt idx="23">
                  <c:v>0.65410000000000001</c:v>
                </c:pt>
                <c:pt idx="24">
                  <c:v>0.65410000000000001</c:v>
                </c:pt>
                <c:pt idx="25">
                  <c:v>0.65410000000000001</c:v>
                </c:pt>
                <c:pt idx="26">
                  <c:v>0.65410000000000001</c:v>
                </c:pt>
                <c:pt idx="27">
                  <c:v>0.66539999999999999</c:v>
                </c:pt>
                <c:pt idx="28">
                  <c:v>0.66539999999999999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FFF-44CA-9A7A-705F8B3C1F46}"/>
            </c:ext>
          </c:extLst>
        </c:ser>
        <c:ser>
          <c:idx val="2"/>
          <c:order val="2"/>
          <c:tx>
            <c:strRef>
              <c:f>'Income Inequality'!$D$4</c:f>
              <c:strCache>
                <c:ptCount val="1"/>
                <c:pt idx="0">
                  <c:v>Bottom 50% national income share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'Income Inequality'!$A$5:$A$33</c:f>
              <c:numCache>
                <c:formatCode>General</c:formatCode>
                <c:ptCount val="29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</c:numCache>
            </c:numRef>
          </c:cat>
          <c:val>
            <c:numRef>
              <c:f>'Income Inequality'!$D$5:$D$33</c:f>
              <c:numCache>
                <c:formatCode>0%</c:formatCode>
                <c:ptCount val="29"/>
                <c:pt idx="0">
                  <c:v>0.1371</c:v>
                </c:pt>
                <c:pt idx="1">
                  <c:v>0.13300000000000001</c:v>
                </c:pt>
                <c:pt idx="2">
                  <c:v>0.12889999999999999</c:v>
                </c:pt>
                <c:pt idx="3">
                  <c:v>0.12479999999999999</c:v>
                </c:pt>
                <c:pt idx="4">
                  <c:v>0.11899999999999999</c:v>
                </c:pt>
                <c:pt idx="5">
                  <c:v>0.1133</c:v>
                </c:pt>
                <c:pt idx="6">
                  <c:v>0.1075</c:v>
                </c:pt>
                <c:pt idx="7">
                  <c:v>0.1018</c:v>
                </c:pt>
                <c:pt idx="8">
                  <c:v>0.10150000000000001</c:v>
                </c:pt>
                <c:pt idx="9">
                  <c:v>0.1012</c:v>
                </c:pt>
                <c:pt idx="10">
                  <c:v>0.10050000000000001</c:v>
                </c:pt>
                <c:pt idx="11">
                  <c:v>0.10440000000000001</c:v>
                </c:pt>
                <c:pt idx="12">
                  <c:v>0.1016</c:v>
                </c:pt>
                <c:pt idx="13">
                  <c:v>9.3700000000000006E-2</c:v>
                </c:pt>
                <c:pt idx="14">
                  <c:v>8.1600000000000006E-2</c:v>
                </c:pt>
                <c:pt idx="15">
                  <c:v>8.7400000000000005E-2</c:v>
                </c:pt>
                <c:pt idx="16">
                  <c:v>8.9899999999999994E-2</c:v>
                </c:pt>
                <c:pt idx="17">
                  <c:v>7.8899999999999998E-2</c:v>
                </c:pt>
                <c:pt idx="18">
                  <c:v>7.3599999999999999E-2</c:v>
                </c:pt>
                <c:pt idx="19">
                  <c:v>5.8999999999999997E-2</c:v>
                </c:pt>
                <c:pt idx="20">
                  <c:v>5.8500000000000003E-2</c:v>
                </c:pt>
                <c:pt idx="21">
                  <c:v>5.8000000000000003E-2</c:v>
                </c:pt>
                <c:pt idx="22">
                  <c:v>5.8000000000000003E-2</c:v>
                </c:pt>
                <c:pt idx="23">
                  <c:v>5.8000000000000003E-2</c:v>
                </c:pt>
                <c:pt idx="24">
                  <c:v>5.8000000000000003E-2</c:v>
                </c:pt>
                <c:pt idx="25">
                  <c:v>5.8000000000000003E-2</c:v>
                </c:pt>
                <c:pt idx="26">
                  <c:v>5.8000000000000003E-2</c:v>
                </c:pt>
                <c:pt idx="27">
                  <c:v>5.2699999999999997E-2</c:v>
                </c:pt>
                <c:pt idx="28">
                  <c:v>5.2699999999999997E-2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FFF-44CA-9A7A-705F8B3C1F46}"/>
            </c:ext>
          </c:extLst>
        </c:ser>
        <c:ser>
          <c:idx val="3"/>
          <c:order val="3"/>
          <c:tx>
            <c:strRef>
              <c:f>'Income Inequality'!$E$4</c:f>
              <c:strCache>
                <c:ptCount val="1"/>
                <c:pt idx="0">
                  <c:v>Female labour income share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10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'Income Inequality'!$A$5:$A$33</c:f>
              <c:numCache>
                <c:formatCode>General</c:formatCode>
                <c:ptCount val="29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</c:numCache>
            </c:numRef>
          </c:cat>
          <c:val>
            <c:numRef>
              <c:f>'Income Inequality'!$E$5:$E$33</c:f>
              <c:numCache>
                <c:formatCode>0%</c:formatCode>
                <c:ptCount val="29"/>
                <c:pt idx="0">
                  <c:v>0.27367842192276698</c:v>
                </c:pt>
                <c:pt idx="1">
                  <c:v>0.27601067321313599</c:v>
                </c:pt>
                <c:pt idx="2">
                  <c:v>0.27971465654914601</c:v>
                </c:pt>
                <c:pt idx="3">
                  <c:v>0.28246936114498999</c:v>
                </c:pt>
                <c:pt idx="4">
                  <c:v>0.28641681436766903</c:v>
                </c:pt>
                <c:pt idx="5">
                  <c:v>0.29057884129159101</c:v>
                </c:pt>
                <c:pt idx="6">
                  <c:v>0.293101204937045</c:v>
                </c:pt>
                <c:pt idx="7">
                  <c:v>0.29580740522163801</c:v>
                </c:pt>
                <c:pt idx="8">
                  <c:v>0.30000108964600303</c:v>
                </c:pt>
                <c:pt idx="9">
                  <c:v>0.29134712838384802</c:v>
                </c:pt>
                <c:pt idx="10">
                  <c:v>0.30031947763504302</c:v>
                </c:pt>
                <c:pt idx="11">
                  <c:v>0.30701304469573598</c:v>
                </c:pt>
                <c:pt idx="12">
                  <c:v>0.30406301192755297</c:v>
                </c:pt>
                <c:pt idx="13">
                  <c:v>0.30685085230359699</c:v>
                </c:pt>
                <c:pt idx="14">
                  <c:v>0.31484402251464899</c:v>
                </c:pt>
                <c:pt idx="15">
                  <c:v>0.33675107359886203</c:v>
                </c:pt>
                <c:pt idx="16">
                  <c:v>0.336914122104645</c:v>
                </c:pt>
                <c:pt idx="17">
                  <c:v>0.33707717061042802</c:v>
                </c:pt>
                <c:pt idx="18">
                  <c:v>0.350406304001808</c:v>
                </c:pt>
                <c:pt idx="19">
                  <c:v>0.36373543739318798</c:v>
                </c:pt>
                <c:pt idx="20">
                  <c:v>0.36128476262092601</c:v>
                </c:pt>
                <c:pt idx="21">
                  <c:v>0.358834087848663</c:v>
                </c:pt>
                <c:pt idx="22">
                  <c:v>0.35638341307640098</c:v>
                </c:pt>
                <c:pt idx="23">
                  <c:v>0.35798095166683203</c:v>
                </c:pt>
                <c:pt idx="24">
                  <c:v>0.35957849025726302</c:v>
                </c:pt>
                <c:pt idx="25">
                  <c:v>0.36202007505960399</c:v>
                </c:pt>
                <c:pt idx="26">
                  <c:v>0.36298889670337098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FFF-44CA-9A7A-705F8B3C1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895160"/>
        <c:axId val="2131898280"/>
      </c:lineChart>
      <c:catAx>
        <c:axId val="2131895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1898280"/>
        <c:crosses val="autoZero"/>
        <c:auto val="1"/>
        <c:lblAlgn val="ctr"/>
        <c:lblOffset val="100"/>
        <c:noMultiLvlLbl val="0"/>
      </c:catAx>
      <c:valAx>
        <c:axId val="21318982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31895160"/>
        <c:crosses val="autoZero"/>
        <c:crossBetween val="between"/>
        <c:majorUnit val="5.000000000000001E-2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'wealth&amp;carbon inequality'!$E$4</c:f>
              <c:strCache>
                <c:ptCount val="1"/>
                <c:pt idx="0">
                  <c:v>Top 10% Carbon share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'wealth&amp;carbon inequality'!$A$5:$A$33</c:f>
              <c:numCache>
                <c:formatCode>General</c:formatCode>
                <c:ptCount val="29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</c:numCache>
            </c:numRef>
          </c:cat>
          <c:val>
            <c:numRef>
              <c:f>'wealth&amp;carbon inequality'!$E$5:$E$33</c:f>
              <c:numCache>
                <c:formatCode>0%</c:formatCode>
                <c:ptCount val="29"/>
                <c:pt idx="0">
                  <c:v>0.35346124284521008</c:v>
                </c:pt>
                <c:pt idx="1">
                  <c:v>0.3448625275792212</c:v>
                </c:pt>
                <c:pt idx="2">
                  <c:v>0.34331028585782397</c:v>
                </c:pt>
                <c:pt idx="3">
                  <c:v>0.34394481977521429</c:v>
                </c:pt>
                <c:pt idx="4">
                  <c:v>0.34354297722271182</c:v>
                </c:pt>
                <c:pt idx="5">
                  <c:v>0.34315500018168127</c:v>
                </c:pt>
                <c:pt idx="6">
                  <c:v>0.34390600088663831</c:v>
                </c:pt>
                <c:pt idx="7">
                  <c:v>0.3452152275524133</c:v>
                </c:pt>
                <c:pt idx="8">
                  <c:v>0.34514159383212878</c:v>
                </c:pt>
                <c:pt idx="9">
                  <c:v>0.34722329698280557</c:v>
                </c:pt>
                <c:pt idx="10">
                  <c:v>0.35428419703681507</c:v>
                </c:pt>
                <c:pt idx="11">
                  <c:v>0.3574481795760206</c:v>
                </c:pt>
                <c:pt idx="12">
                  <c:v>0.36583572133704584</c:v>
                </c:pt>
                <c:pt idx="13">
                  <c:v>0.37518136369002153</c:v>
                </c:pt>
                <c:pt idx="14">
                  <c:v>0.38565775573868438</c:v>
                </c:pt>
                <c:pt idx="15">
                  <c:v>0.37967039237645178</c:v>
                </c:pt>
                <c:pt idx="16">
                  <c:v>0.37484073352608965</c:v>
                </c:pt>
                <c:pt idx="17">
                  <c:v>0.38431279306535643</c:v>
                </c:pt>
                <c:pt idx="18">
                  <c:v>0.38882837181061991</c:v>
                </c:pt>
                <c:pt idx="19">
                  <c:v>0.40067669402548051</c:v>
                </c:pt>
                <c:pt idx="20">
                  <c:v>0.40127272243021622</c:v>
                </c:pt>
                <c:pt idx="21">
                  <c:v>0.40256659400709699</c:v>
                </c:pt>
                <c:pt idx="22">
                  <c:v>0.40201907052458952</c:v>
                </c:pt>
                <c:pt idx="23">
                  <c:v>0.40204045065072141</c:v>
                </c:pt>
                <c:pt idx="24">
                  <c:v>0.39960517347873381</c:v>
                </c:pt>
                <c:pt idx="25">
                  <c:v>0.39936547210935935</c:v>
                </c:pt>
                <c:pt idx="26">
                  <c:v>0.39928824213578223</c:v>
                </c:pt>
                <c:pt idx="27">
                  <c:v>0.40081656129279791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5B-4261-87E9-EC78F191F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807096"/>
        <c:axId val="2131810248"/>
      </c:barChart>
      <c:lineChart>
        <c:grouping val="standard"/>
        <c:varyColors val="0"/>
        <c:ser>
          <c:idx val="0"/>
          <c:order val="0"/>
          <c:tx>
            <c:strRef>
              <c:f>'wealth&amp;carbon inequality'!$B$4</c:f>
              <c:strCache>
                <c:ptCount val="1"/>
                <c:pt idx="0">
                  <c:v>Top 1% wealth share</c:v>
                </c:pt>
              </c:strCache>
            </c:strRef>
          </c:tx>
          <c:marker>
            <c:symbol val="none"/>
          </c:marker>
          <c:cat>
            <c:numRef>
              <c:f>'wealth&amp;carbon inequality'!$A$5:$A$33</c:f>
              <c:numCache>
                <c:formatCode>General</c:formatCode>
                <c:ptCount val="29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</c:numCache>
            </c:numRef>
          </c:cat>
          <c:val>
            <c:numRef>
              <c:f>'wealth&amp;carbon inequality'!$B$5:$B$33</c:f>
              <c:numCache>
                <c:formatCode>0.0%</c:formatCode>
                <c:ptCount val="29"/>
                <c:pt idx="0">
                  <c:v>0.48620000000000002</c:v>
                </c:pt>
                <c:pt idx="1">
                  <c:v>0.49719999999999998</c:v>
                </c:pt>
                <c:pt idx="2">
                  <c:v>0.47410000000000002</c:v>
                </c:pt>
                <c:pt idx="3">
                  <c:v>0.48949999999999999</c:v>
                </c:pt>
                <c:pt idx="4">
                  <c:v>0.48370000000000002</c:v>
                </c:pt>
                <c:pt idx="5">
                  <c:v>0.4798</c:v>
                </c:pt>
                <c:pt idx="6">
                  <c:v>0.50770000000000004</c:v>
                </c:pt>
                <c:pt idx="7">
                  <c:v>0.49509999999999998</c:v>
                </c:pt>
                <c:pt idx="8">
                  <c:v>0.50770000000000004</c:v>
                </c:pt>
                <c:pt idx="9">
                  <c:v>0.49869999999999998</c:v>
                </c:pt>
                <c:pt idx="10">
                  <c:v>0.501</c:v>
                </c:pt>
                <c:pt idx="11">
                  <c:v>0.49149999999999999</c:v>
                </c:pt>
                <c:pt idx="12">
                  <c:v>0.5141</c:v>
                </c:pt>
                <c:pt idx="13">
                  <c:v>0.52280000000000004</c:v>
                </c:pt>
                <c:pt idx="14">
                  <c:v>0.52080000000000004</c:v>
                </c:pt>
                <c:pt idx="15">
                  <c:v>0.50249999999999995</c:v>
                </c:pt>
                <c:pt idx="16">
                  <c:v>0.53159999999999996</c:v>
                </c:pt>
                <c:pt idx="17">
                  <c:v>0.57289999999999996</c:v>
                </c:pt>
                <c:pt idx="18">
                  <c:v>0.58389999999999997</c:v>
                </c:pt>
                <c:pt idx="19">
                  <c:v>0.57240000000000002</c:v>
                </c:pt>
                <c:pt idx="20">
                  <c:v>0.56999999999999995</c:v>
                </c:pt>
                <c:pt idx="21">
                  <c:v>0.55879999999999996</c:v>
                </c:pt>
                <c:pt idx="22">
                  <c:v>0.55800000000000005</c:v>
                </c:pt>
                <c:pt idx="23">
                  <c:v>0.54469999999999996</c:v>
                </c:pt>
                <c:pt idx="24">
                  <c:v>0.55579999999999996</c:v>
                </c:pt>
                <c:pt idx="25">
                  <c:v>0.55130000000000001</c:v>
                </c:pt>
                <c:pt idx="26">
                  <c:v>0.54979999999999996</c:v>
                </c:pt>
                <c:pt idx="27">
                  <c:v>0.54830000000000001</c:v>
                </c:pt>
                <c:pt idx="28">
                  <c:v>0.55030000000000001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D5B-4261-87E9-EC78F191F3B8}"/>
            </c:ext>
          </c:extLst>
        </c:ser>
        <c:ser>
          <c:idx val="1"/>
          <c:order val="1"/>
          <c:tx>
            <c:strRef>
              <c:f>'wealth&amp;carbon inequality'!$C$4</c:f>
              <c:strCache>
                <c:ptCount val="1"/>
                <c:pt idx="0">
                  <c:v>Top 10% wealth share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'wealth&amp;carbon inequality'!$A$5:$A$33</c:f>
              <c:numCache>
                <c:formatCode>General</c:formatCode>
                <c:ptCount val="29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</c:numCache>
            </c:numRef>
          </c:cat>
          <c:val>
            <c:numRef>
              <c:f>'wealth&amp;carbon inequality'!$C$5:$C$33</c:f>
              <c:numCache>
                <c:formatCode>0%</c:formatCode>
                <c:ptCount val="29"/>
                <c:pt idx="0">
                  <c:v>0.86060000000000003</c:v>
                </c:pt>
                <c:pt idx="1">
                  <c:v>0.86270000000000002</c:v>
                </c:pt>
                <c:pt idx="2">
                  <c:v>0.8629</c:v>
                </c:pt>
                <c:pt idx="3">
                  <c:v>0.86619999999999997</c:v>
                </c:pt>
                <c:pt idx="4">
                  <c:v>0.85540000000000005</c:v>
                </c:pt>
                <c:pt idx="5">
                  <c:v>0.84609999999999996</c:v>
                </c:pt>
                <c:pt idx="6">
                  <c:v>0.84199999999999997</c:v>
                </c:pt>
                <c:pt idx="7">
                  <c:v>0.83750000000000002</c:v>
                </c:pt>
                <c:pt idx="8">
                  <c:v>0.83230000000000004</c:v>
                </c:pt>
                <c:pt idx="9">
                  <c:v>0.82750000000000001</c:v>
                </c:pt>
                <c:pt idx="10">
                  <c:v>0.82599999999999996</c:v>
                </c:pt>
                <c:pt idx="11">
                  <c:v>0.81899999999999995</c:v>
                </c:pt>
                <c:pt idx="12">
                  <c:v>0.8337</c:v>
                </c:pt>
                <c:pt idx="13">
                  <c:v>0.85340000000000005</c:v>
                </c:pt>
                <c:pt idx="14">
                  <c:v>0.88490000000000002</c:v>
                </c:pt>
                <c:pt idx="15">
                  <c:v>0.90939999999999999</c:v>
                </c:pt>
                <c:pt idx="16">
                  <c:v>0.89890000000000003</c:v>
                </c:pt>
                <c:pt idx="17">
                  <c:v>0.90169999999999995</c:v>
                </c:pt>
                <c:pt idx="18">
                  <c:v>0.90080000000000005</c:v>
                </c:pt>
                <c:pt idx="19">
                  <c:v>0.88859999999999995</c:v>
                </c:pt>
                <c:pt idx="20">
                  <c:v>0.88149999999999995</c:v>
                </c:pt>
                <c:pt idx="21">
                  <c:v>0.87209999999999999</c:v>
                </c:pt>
                <c:pt idx="22">
                  <c:v>0.87150000000000005</c:v>
                </c:pt>
                <c:pt idx="23">
                  <c:v>0.86960000000000004</c:v>
                </c:pt>
                <c:pt idx="24">
                  <c:v>0.85829999999999995</c:v>
                </c:pt>
                <c:pt idx="25">
                  <c:v>0.8569</c:v>
                </c:pt>
                <c:pt idx="26">
                  <c:v>0.85650000000000004</c:v>
                </c:pt>
                <c:pt idx="27">
                  <c:v>0.85599999999999998</c:v>
                </c:pt>
                <c:pt idx="28">
                  <c:v>0.85670000000000002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D5B-4261-87E9-EC78F191F3B8}"/>
            </c:ext>
          </c:extLst>
        </c:ser>
        <c:ser>
          <c:idx val="2"/>
          <c:order val="2"/>
          <c:tx>
            <c:strRef>
              <c:f>'wealth&amp;carbon inequality'!$D$4</c:f>
              <c:strCache>
                <c:ptCount val="1"/>
                <c:pt idx="0">
                  <c:v>Bottom 50% wealth share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'wealth&amp;carbon inequality'!$A$5:$A$33</c:f>
              <c:numCache>
                <c:formatCode>General</c:formatCode>
                <c:ptCount val="29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</c:numCache>
            </c:numRef>
          </c:cat>
          <c:val>
            <c:numRef>
              <c:f>'wealth&amp;carbon inequality'!$D$5:$D$33</c:f>
              <c:numCache>
                <c:formatCode>0%</c:formatCode>
                <c:ptCount val="29"/>
                <c:pt idx="0">
                  <c:v>-1.2E-2</c:v>
                </c:pt>
                <c:pt idx="1">
                  <c:v>-2.12E-2</c:v>
                </c:pt>
                <c:pt idx="2">
                  <c:v>-5.0900000000000001E-2</c:v>
                </c:pt>
                <c:pt idx="3">
                  <c:v>-5.0500000000000003E-2</c:v>
                </c:pt>
                <c:pt idx="4">
                  <c:v>-4.3200000000000002E-2</c:v>
                </c:pt>
                <c:pt idx="5">
                  <c:v>-3.5200000000000002E-2</c:v>
                </c:pt>
                <c:pt idx="6">
                  <c:v>-2.1399999999999999E-2</c:v>
                </c:pt>
                <c:pt idx="7">
                  <c:v>-1.5599999999999999E-2</c:v>
                </c:pt>
                <c:pt idx="8">
                  <c:v>-7.7000000000000002E-3</c:v>
                </c:pt>
                <c:pt idx="9">
                  <c:v>-3.7000000000000002E-3</c:v>
                </c:pt>
                <c:pt idx="10">
                  <c:v>-1.2999999999999999E-3</c:v>
                </c:pt>
                <c:pt idx="11">
                  <c:v>1.8E-3</c:v>
                </c:pt>
                <c:pt idx="12">
                  <c:v>2.9999999999999997E-4</c:v>
                </c:pt>
                <c:pt idx="13">
                  <c:v>-1.1599999999999999E-2</c:v>
                </c:pt>
                <c:pt idx="14">
                  <c:v>-4.1700000000000001E-2</c:v>
                </c:pt>
                <c:pt idx="15">
                  <c:v>-8.1199999999999994E-2</c:v>
                </c:pt>
                <c:pt idx="16">
                  <c:v>-7.5700000000000003E-2</c:v>
                </c:pt>
                <c:pt idx="17">
                  <c:v>-6.8000000000000005E-2</c:v>
                </c:pt>
                <c:pt idx="18">
                  <c:v>-6.2300000000000001E-2</c:v>
                </c:pt>
                <c:pt idx="19">
                  <c:v>-5.3400000000000003E-2</c:v>
                </c:pt>
                <c:pt idx="20">
                  <c:v>-3.9100000000000003E-2</c:v>
                </c:pt>
                <c:pt idx="21">
                  <c:v>-2.93E-2</c:v>
                </c:pt>
                <c:pt idx="22">
                  <c:v>-2.86E-2</c:v>
                </c:pt>
                <c:pt idx="23">
                  <c:v>-2.81E-2</c:v>
                </c:pt>
                <c:pt idx="24">
                  <c:v>-2.41E-2</c:v>
                </c:pt>
                <c:pt idx="25">
                  <c:v>-2.4400000000000002E-2</c:v>
                </c:pt>
                <c:pt idx="26">
                  <c:v>-2.4500000000000001E-2</c:v>
                </c:pt>
                <c:pt idx="27">
                  <c:v>-2.46E-2</c:v>
                </c:pt>
                <c:pt idx="28">
                  <c:v>-2.4400000000000002E-2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D5B-4261-87E9-EC78F191F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1807096"/>
        <c:axId val="2131810248"/>
      </c:lineChart>
      <c:catAx>
        <c:axId val="21318070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crossAx val="2131810248"/>
        <c:crosses val="autoZero"/>
        <c:auto val="1"/>
        <c:lblAlgn val="ctr"/>
        <c:lblOffset val="100"/>
        <c:noMultiLvlLbl val="0"/>
      </c:catAx>
      <c:valAx>
        <c:axId val="21318102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318070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'HH access to WASH and elec'!$A$7</c:f>
              <c:strCache>
                <c:ptCount val="1"/>
                <c:pt idx="0">
                  <c:v>Connected to mains electricity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numRef>
              <c:f>'HH access to WASH and elec'!$D$4:$U$4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'HH access to WASH and elec'!$B$7:$U$7</c:f>
              <c:numCache>
                <c:formatCode>0.0%</c:formatCode>
                <c:ptCount val="18"/>
                <c:pt idx="0">
                  <c:v>0.80900000000000005</c:v>
                </c:pt>
                <c:pt idx="1">
                  <c:v>0.80800000000000005</c:v>
                </c:pt>
                <c:pt idx="2">
                  <c:v>0.80700000000000005</c:v>
                </c:pt>
                <c:pt idx="3">
                  <c:v>0.82</c:v>
                </c:pt>
                <c:pt idx="4">
                  <c:v>0.81899999999999995</c:v>
                </c:pt>
                <c:pt idx="5">
                  <c:v>0.82599999999999996</c:v>
                </c:pt>
                <c:pt idx="6">
                  <c:v>0.82899999999999996</c:v>
                </c:pt>
                <c:pt idx="7">
                  <c:v>0.83599999999999997</c:v>
                </c:pt>
                <c:pt idx="8">
                  <c:v>0.85299999999999998</c:v>
                </c:pt>
                <c:pt idx="9">
                  <c:v>0.85199999999999998</c:v>
                </c:pt>
                <c:pt idx="10">
                  <c:v>0.85899999999999999</c:v>
                </c:pt>
                <c:pt idx="11">
                  <c:v>0.85299999999999998</c:v>
                </c:pt>
                <c:pt idx="12">
                  <c:v>0.83899999999999997</c:v>
                </c:pt>
                <c:pt idx="13">
                  <c:v>0.84399999999999997</c:v>
                </c:pt>
                <c:pt idx="14">
                  <c:v>0.84699999999999998</c:v>
                </c:pt>
                <c:pt idx="15">
                  <c:v>0.85</c:v>
                </c:pt>
                <c:pt idx="16">
                  <c:v>0.9</c:v>
                </c:pt>
                <c:pt idx="17">
                  <c:v>0.89300000000000002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49-49CF-AAFF-96BA581C8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7698008"/>
        <c:axId val="2137701160"/>
      </c:barChart>
      <c:lineChart>
        <c:grouping val="standard"/>
        <c:varyColors val="0"/>
        <c:ser>
          <c:idx val="0"/>
          <c:order val="0"/>
          <c:tx>
            <c:strRef>
              <c:f>'HH access to WASH and elec'!$A$5</c:f>
              <c:strCache>
                <c:ptCount val="1"/>
                <c:pt idx="0">
                  <c:v>Piped or tap water in or off site</c:v>
                </c:pt>
              </c:strCache>
            </c:strRef>
          </c:tx>
          <c:cat>
            <c:numRef>
              <c:f>'HH access to WASH and elec'!$D$4:$U$4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'HH access to WASH and elec'!$B$5:$T$5</c:f>
            </c:numRef>
          </c:val>
          <c:smooth val="0"/>
          <c:extLst>
            <c:ext xmlns:c16="http://schemas.microsoft.com/office/drawing/2014/chart" uri="{C3380CC4-5D6E-409C-BE32-E72D297353CC}">
              <c16:uniqueId val="{00000000-8849-49CF-AAFF-96BA581C8B9F}"/>
            </c:ext>
          </c:extLst>
        </c:ser>
        <c:ser>
          <c:idx val="1"/>
          <c:order val="1"/>
          <c:tx>
            <c:strRef>
              <c:f>'HH access to WASH and elec'!$A$6</c:f>
              <c:strCache>
                <c:ptCount val="1"/>
                <c:pt idx="0">
                  <c:v>Piped (tap) water in dwelling or on site/yard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'HH access to WASH and elec'!$D$4:$U$4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'HH access to WASH and elec'!$B$6:$U$6</c:f>
              <c:numCache>
                <c:formatCode>0.0%</c:formatCode>
                <c:ptCount val="18"/>
                <c:pt idx="0">
                  <c:v>0.68599999999999994</c:v>
                </c:pt>
                <c:pt idx="1">
                  <c:v>0.69899999999999995</c:v>
                </c:pt>
                <c:pt idx="2">
                  <c:v>0.71700000000000008</c:v>
                </c:pt>
                <c:pt idx="3">
                  <c:v>0.72500000000000009</c:v>
                </c:pt>
                <c:pt idx="4">
                  <c:v>0.70900000000000007</c:v>
                </c:pt>
                <c:pt idx="5">
                  <c:v>0.70399999999999996</c:v>
                </c:pt>
                <c:pt idx="6">
                  <c:v>0.72099999999999997</c:v>
                </c:pt>
                <c:pt idx="7">
                  <c:v>0.73399999999999999</c:v>
                </c:pt>
                <c:pt idx="8">
                  <c:v>0.72299999999999998</c:v>
                </c:pt>
                <c:pt idx="9">
                  <c:v>0.72099999999999997</c:v>
                </c:pt>
                <c:pt idx="10">
                  <c:v>0.73399999999999999</c:v>
                </c:pt>
                <c:pt idx="11">
                  <c:v>0.73</c:v>
                </c:pt>
                <c:pt idx="12">
                  <c:v>0.73399999999999999</c:v>
                </c:pt>
                <c:pt idx="13">
                  <c:v>0.7430000000000001</c:v>
                </c:pt>
                <c:pt idx="14">
                  <c:v>0.748</c:v>
                </c:pt>
                <c:pt idx="15">
                  <c:v>0.73399999999999999</c:v>
                </c:pt>
                <c:pt idx="16">
                  <c:v>0.74900000000000011</c:v>
                </c:pt>
                <c:pt idx="17">
                  <c:v>0.746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9-49CF-AAFF-96BA581C8B9F}"/>
            </c:ext>
          </c:extLst>
        </c:ser>
        <c:ser>
          <c:idx val="3"/>
          <c:order val="3"/>
          <c:tx>
            <c:strRef>
              <c:f>'HH access to WASH and elec'!$A$8</c:f>
              <c:strCache>
                <c:ptCount val="1"/>
                <c:pt idx="0">
                  <c:v>Access to improved sanitation</c:v>
                </c:pt>
              </c:strCache>
            </c:strRef>
          </c:tx>
          <c:marker>
            <c:symbol val="none"/>
          </c:marker>
          <c:cat>
            <c:numRef>
              <c:f>'HH access to WASH and elec'!$D$4:$U$4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'HH access to WASH and elec'!$B$8:$C$8</c:f>
            </c:numRef>
          </c:val>
          <c:smooth val="0"/>
          <c:extLst>
            <c:ext xmlns:c16="http://schemas.microsoft.com/office/drawing/2014/chart" uri="{C3380CC4-5D6E-409C-BE32-E72D297353CC}">
              <c16:uniqueId val="{00000003-8849-49CF-AAFF-96BA581C8B9F}"/>
            </c:ext>
          </c:extLst>
        </c:ser>
        <c:ser>
          <c:idx val="4"/>
          <c:order val="4"/>
          <c:tx>
            <c:strRef>
              <c:f>'HH access to WASH and elec'!$A$8</c:f>
              <c:strCache>
                <c:ptCount val="1"/>
                <c:pt idx="0">
                  <c:v>Access to improved sanitation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'HH access to WASH and elec'!$D$4:$U$4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'HH access to WASH and elec'!$D$8:$U$8</c:f>
              <c:numCache>
                <c:formatCode>0.0%</c:formatCode>
                <c:ptCount val="18"/>
                <c:pt idx="0">
                  <c:v>0.65900000000000003</c:v>
                </c:pt>
                <c:pt idx="1">
                  <c:v>0.67</c:v>
                </c:pt>
                <c:pt idx="2">
                  <c:v>0.68299999999999994</c:v>
                </c:pt>
                <c:pt idx="3">
                  <c:v>0.70399999999999996</c:v>
                </c:pt>
                <c:pt idx="4">
                  <c:v>0.7</c:v>
                </c:pt>
                <c:pt idx="5">
                  <c:v>0.72400000000000009</c:v>
                </c:pt>
                <c:pt idx="6">
                  <c:v>0.754</c:v>
                </c:pt>
                <c:pt idx="7">
                  <c:v>0.76</c:v>
                </c:pt>
                <c:pt idx="8">
                  <c:v>0.77</c:v>
                </c:pt>
                <c:pt idx="9">
                  <c:v>0.77900000000000003</c:v>
                </c:pt>
                <c:pt idx="10">
                  <c:v>0.79500000000000004</c:v>
                </c:pt>
                <c:pt idx="11">
                  <c:v>0.79900000000000004</c:v>
                </c:pt>
                <c:pt idx="12">
                  <c:v>0.81</c:v>
                </c:pt>
                <c:pt idx="13">
                  <c:v>0.82400000000000007</c:v>
                </c:pt>
                <c:pt idx="14">
                  <c:v>0.83</c:v>
                </c:pt>
                <c:pt idx="15">
                  <c:v>0.82099999999999995</c:v>
                </c:pt>
                <c:pt idx="16">
                  <c:v>0.83199999999999996</c:v>
                </c:pt>
                <c:pt idx="17">
                  <c:v>0.84099999999999997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4-44A7-B2DA-9EAE7945A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698008"/>
        <c:axId val="2137701160"/>
      </c:lineChart>
      <c:catAx>
        <c:axId val="2137698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7701160"/>
        <c:crosses val="autoZero"/>
        <c:auto val="1"/>
        <c:lblAlgn val="ctr"/>
        <c:lblOffset val="100"/>
        <c:noMultiLvlLbl val="0"/>
      </c:catAx>
      <c:valAx>
        <c:axId val="213770116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1376980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7"/>
          <c:order val="0"/>
          <c:tx>
            <c:strRef>
              <c:f>'Education attainment'!$A$11</c:f>
              <c:strCache>
                <c:ptCount val="1"/>
                <c:pt idx="0">
                  <c:v>None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'Education attainment'!$B$3:$U$3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'Education attainment'!$B$11:$U$11</c:f>
              <c:numCache>
                <c:formatCode>General</c:formatCode>
                <c:ptCount val="20"/>
                <c:pt idx="0">
                  <c:v>11.4</c:v>
                </c:pt>
                <c:pt idx="1">
                  <c:v>10.6</c:v>
                </c:pt>
                <c:pt idx="2">
                  <c:v>10.199999999999999</c:v>
                </c:pt>
                <c:pt idx="3">
                  <c:v>9.8000000000000007</c:v>
                </c:pt>
                <c:pt idx="4">
                  <c:v>9.8000000000000007</c:v>
                </c:pt>
                <c:pt idx="5">
                  <c:v>8.6999999999999993</c:v>
                </c:pt>
                <c:pt idx="6">
                  <c:v>8.6999999999999993</c:v>
                </c:pt>
                <c:pt idx="7">
                  <c:v>7.3</c:v>
                </c:pt>
                <c:pt idx="8">
                  <c:v>6.8</c:v>
                </c:pt>
                <c:pt idx="9">
                  <c:v>6.3</c:v>
                </c:pt>
                <c:pt idx="10">
                  <c:v>5.7</c:v>
                </c:pt>
                <c:pt idx="11">
                  <c:v>5.5</c:v>
                </c:pt>
                <c:pt idx="12">
                  <c:v>5.2</c:v>
                </c:pt>
                <c:pt idx="13">
                  <c:v>5</c:v>
                </c:pt>
                <c:pt idx="14">
                  <c:v>4.7</c:v>
                </c:pt>
                <c:pt idx="15">
                  <c:v>4.7</c:v>
                </c:pt>
                <c:pt idx="16">
                  <c:v>4.5</c:v>
                </c:pt>
                <c:pt idx="17">
                  <c:v>3.7</c:v>
                </c:pt>
                <c:pt idx="18">
                  <c:v>2.9</c:v>
                </c:pt>
                <c:pt idx="19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99-4E7A-8E20-51311D6A748E}"/>
            </c:ext>
          </c:extLst>
        </c:ser>
        <c:ser>
          <c:idx val="6"/>
          <c:order val="1"/>
          <c:tx>
            <c:strRef>
              <c:f>'Education attainment'!$A$10</c:f>
              <c:strCache>
                <c:ptCount val="1"/>
                <c:pt idx="0">
                  <c:v>Some primary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'Education attainment'!$B$3:$U$3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'Education attainment'!$B$10:$U$10</c:f>
              <c:numCache>
                <c:formatCode>General</c:formatCode>
                <c:ptCount val="20"/>
                <c:pt idx="0">
                  <c:v>17.399999999999999</c:v>
                </c:pt>
                <c:pt idx="1">
                  <c:v>16.2</c:v>
                </c:pt>
                <c:pt idx="2">
                  <c:v>15.8</c:v>
                </c:pt>
                <c:pt idx="3">
                  <c:v>15.3</c:v>
                </c:pt>
                <c:pt idx="4">
                  <c:v>14.5</c:v>
                </c:pt>
                <c:pt idx="5">
                  <c:v>14.4</c:v>
                </c:pt>
                <c:pt idx="6">
                  <c:v>13.8</c:v>
                </c:pt>
                <c:pt idx="7">
                  <c:v>12.2</c:v>
                </c:pt>
                <c:pt idx="8">
                  <c:v>12</c:v>
                </c:pt>
                <c:pt idx="9">
                  <c:v>11.3</c:v>
                </c:pt>
                <c:pt idx="10">
                  <c:v>10.6</c:v>
                </c:pt>
                <c:pt idx="11">
                  <c:v>10.5</c:v>
                </c:pt>
                <c:pt idx="12">
                  <c:v>10.4</c:v>
                </c:pt>
                <c:pt idx="13">
                  <c:v>10.199999999999999</c:v>
                </c:pt>
                <c:pt idx="14">
                  <c:v>9.6</c:v>
                </c:pt>
                <c:pt idx="15">
                  <c:v>9.1</c:v>
                </c:pt>
                <c:pt idx="16">
                  <c:v>8.6999999999999993</c:v>
                </c:pt>
                <c:pt idx="17">
                  <c:v>8.5</c:v>
                </c:pt>
                <c:pt idx="18">
                  <c:v>7.3</c:v>
                </c:pt>
                <c:pt idx="19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99-4E7A-8E20-51311D6A748E}"/>
            </c:ext>
          </c:extLst>
        </c:ser>
        <c:ser>
          <c:idx val="5"/>
          <c:order val="2"/>
          <c:tx>
            <c:strRef>
              <c:f>'Education attainment'!$A$9</c:f>
              <c:strCache>
                <c:ptCount val="1"/>
                <c:pt idx="0">
                  <c:v>Completed primary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'Education attainment'!$B$3:$U$3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'Education attainment'!$B$9:$U$9</c:f>
              <c:numCache>
                <c:formatCode>General</c:formatCode>
                <c:ptCount val="20"/>
                <c:pt idx="0">
                  <c:v>7</c:v>
                </c:pt>
                <c:pt idx="1">
                  <c:v>6.6</c:v>
                </c:pt>
                <c:pt idx="2">
                  <c:v>6.7</c:v>
                </c:pt>
                <c:pt idx="3">
                  <c:v>6.4</c:v>
                </c:pt>
                <c:pt idx="4">
                  <c:v>6.3</c:v>
                </c:pt>
                <c:pt idx="5">
                  <c:v>6.4</c:v>
                </c:pt>
                <c:pt idx="6">
                  <c:v>6</c:v>
                </c:pt>
                <c:pt idx="7">
                  <c:v>5.7</c:v>
                </c:pt>
                <c:pt idx="8">
                  <c:v>5.7</c:v>
                </c:pt>
                <c:pt idx="9">
                  <c:v>5.5</c:v>
                </c:pt>
                <c:pt idx="10">
                  <c:v>5.2</c:v>
                </c:pt>
                <c:pt idx="11">
                  <c:v>5.0999999999999996</c:v>
                </c:pt>
                <c:pt idx="12">
                  <c:v>4.8</c:v>
                </c:pt>
                <c:pt idx="13">
                  <c:v>4.7</c:v>
                </c:pt>
                <c:pt idx="14">
                  <c:v>4.5999999999999996</c:v>
                </c:pt>
                <c:pt idx="15">
                  <c:v>4.4000000000000004</c:v>
                </c:pt>
                <c:pt idx="16">
                  <c:v>4.3</c:v>
                </c:pt>
                <c:pt idx="17">
                  <c:v>4.2</c:v>
                </c:pt>
                <c:pt idx="18">
                  <c:v>3.8</c:v>
                </c:pt>
                <c:pt idx="19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99-4E7A-8E20-51311D6A748E}"/>
            </c:ext>
          </c:extLst>
        </c:ser>
        <c:ser>
          <c:idx val="2"/>
          <c:order val="3"/>
          <c:tx>
            <c:strRef>
              <c:f>'Education attainment'!$A$6</c:f>
              <c:strCache>
                <c:ptCount val="1"/>
                <c:pt idx="0">
                  <c:v>NSC/Grade 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'Education attainment'!$B$3:$U$3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'Education attainment'!$B$6:$U$6</c:f>
              <c:numCache>
                <c:formatCode>General</c:formatCode>
                <c:ptCount val="20"/>
                <c:pt idx="0">
                  <c:v>21.3</c:v>
                </c:pt>
                <c:pt idx="1">
                  <c:v>21.7</c:v>
                </c:pt>
                <c:pt idx="2">
                  <c:v>23.5</c:v>
                </c:pt>
                <c:pt idx="3">
                  <c:v>22.7</c:v>
                </c:pt>
                <c:pt idx="4">
                  <c:v>24.3</c:v>
                </c:pt>
                <c:pt idx="5">
                  <c:v>23.8</c:v>
                </c:pt>
                <c:pt idx="6">
                  <c:v>24.6</c:v>
                </c:pt>
                <c:pt idx="7">
                  <c:v>26.3</c:v>
                </c:pt>
                <c:pt idx="8">
                  <c:v>26.6</c:v>
                </c:pt>
                <c:pt idx="9">
                  <c:v>27.7</c:v>
                </c:pt>
                <c:pt idx="10">
                  <c:v>28</c:v>
                </c:pt>
                <c:pt idx="11">
                  <c:v>29</c:v>
                </c:pt>
                <c:pt idx="12">
                  <c:v>28.3</c:v>
                </c:pt>
                <c:pt idx="13">
                  <c:v>28.3</c:v>
                </c:pt>
                <c:pt idx="14">
                  <c:v>28.8</c:v>
                </c:pt>
                <c:pt idx="15">
                  <c:v>29.2</c:v>
                </c:pt>
                <c:pt idx="16">
                  <c:v>30.9</c:v>
                </c:pt>
                <c:pt idx="17">
                  <c:v>30.8</c:v>
                </c:pt>
                <c:pt idx="18">
                  <c:v>36</c:v>
                </c:pt>
                <c:pt idx="19">
                  <c:v>35.9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99-4E7A-8E20-51311D6A748E}"/>
            </c:ext>
          </c:extLst>
        </c:ser>
        <c:ser>
          <c:idx val="1"/>
          <c:order val="4"/>
          <c:tx>
            <c:strRef>
              <c:f>'Education attainment'!$A$5</c:f>
              <c:strCache>
                <c:ptCount val="1"/>
                <c:pt idx="0">
                  <c:v>Post-school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'Education attainment'!$B$3:$U$3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'Education attainment'!$B$5:$U$5</c:f>
              <c:numCache>
                <c:formatCode>General</c:formatCode>
                <c:ptCount val="20"/>
                <c:pt idx="0">
                  <c:v>9.1999999999999993</c:v>
                </c:pt>
                <c:pt idx="1">
                  <c:v>9.4</c:v>
                </c:pt>
                <c:pt idx="2">
                  <c:v>9.6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10</c:v>
                </c:pt>
                <c:pt idx="6">
                  <c:v>11</c:v>
                </c:pt>
                <c:pt idx="7">
                  <c:v>11</c:v>
                </c:pt>
                <c:pt idx="8">
                  <c:v>11.3</c:v>
                </c:pt>
                <c:pt idx="9">
                  <c:v>11.7</c:v>
                </c:pt>
                <c:pt idx="10">
                  <c:v>12.5</c:v>
                </c:pt>
                <c:pt idx="11">
                  <c:v>12.8</c:v>
                </c:pt>
                <c:pt idx="12">
                  <c:v>13.5</c:v>
                </c:pt>
                <c:pt idx="13">
                  <c:v>14.1</c:v>
                </c:pt>
                <c:pt idx="14">
                  <c:v>14.1</c:v>
                </c:pt>
                <c:pt idx="15">
                  <c:v>13.9</c:v>
                </c:pt>
                <c:pt idx="16">
                  <c:v>14.3</c:v>
                </c:pt>
                <c:pt idx="17">
                  <c:v>15.4</c:v>
                </c:pt>
                <c:pt idx="18">
                  <c:v>14.1</c:v>
                </c:pt>
                <c:pt idx="19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99-4E7A-8E20-51311D6A748E}"/>
            </c:ext>
          </c:extLst>
        </c:ser>
        <c:ser>
          <c:idx val="4"/>
          <c:order val="5"/>
          <c:tx>
            <c:strRef>
              <c:f>'Education attainment'!$A$8</c:f>
              <c:strCache>
                <c:ptCount val="1"/>
                <c:pt idx="0">
                  <c:v>Lower secondary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'Education attainment'!$B$3:$U$3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'Education attainment'!$B$8:$U$8</c:f>
              <c:numCache>
                <c:formatCode>General</c:formatCode>
                <c:ptCount val="20"/>
                <c:pt idx="0">
                  <c:v>14.7</c:v>
                </c:pt>
                <c:pt idx="1">
                  <c:v>15.1</c:v>
                </c:pt>
                <c:pt idx="2">
                  <c:v>14.8</c:v>
                </c:pt>
                <c:pt idx="3">
                  <c:v>15.1</c:v>
                </c:pt>
                <c:pt idx="4">
                  <c:v>14.9</c:v>
                </c:pt>
                <c:pt idx="5">
                  <c:v>15.3</c:v>
                </c:pt>
                <c:pt idx="6">
                  <c:v>14.3</c:v>
                </c:pt>
                <c:pt idx="7">
                  <c:v>14.8</c:v>
                </c:pt>
                <c:pt idx="8">
                  <c:v>14.2</c:v>
                </c:pt>
                <c:pt idx="9">
                  <c:v>14.1</c:v>
                </c:pt>
                <c:pt idx="10">
                  <c:v>13.8</c:v>
                </c:pt>
                <c:pt idx="11">
                  <c:v>13.3</c:v>
                </c:pt>
                <c:pt idx="12">
                  <c:v>12.5</c:v>
                </c:pt>
                <c:pt idx="13">
                  <c:v>12.7</c:v>
                </c:pt>
                <c:pt idx="14">
                  <c:v>12.5</c:v>
                </c:pt>
                <c:pt idx="15">
                  <c:v>12.3</c:v>
                </c:pt>
                <c:pt idx="16">
                  <c:v>11.4</c:v>
                </c:pt>
                <c:pt idx="17">
                  <c:v>11.8</c:v>
                </c:pt>
                <c:pt idx="18">
                  <c:v>10.5</c:v>
                </c:pt>
                <c:pt idx="19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99-4E7A-8E20-51311D6A748E}"/>
            </c:ext>
          </c:extLst>
        </c:ser>
        <c:ser>
          <c:idx val="3"/>
          <c:order val="6"/>
          <c:tx>
            <c:strRef>
              <c:f>'Education attainment'!$A$7</c:f>
              <c:strCache>
                <c:ptCount val="1"/>
                <c:pt idx="0">
                  <c:v>Upper secondary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'Education attainment'!$B$3:$U$3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'Education attainment'!$B$7:$U$7</c:f>
              <c:numCache>
                <c:formatCode>General</c:formatCode>
                <c:ptCount val="20"/>
                <c:pt idx="0">
                  <c:v>18.8</c:v>
                </c:pt>
                <c:pt idx="1">
                  <c:v>20.100000000000001</c:v>
                </c:pt>
                <c:pt idx="2">
                  <c:v>19.3</c:v>
                </c:pt>
                <c:pt idx="3">
                  <c:v>20.8</c:v>
                </c:pt>
                <c:pt idx="4">
                  <c:v>20.8</c:v>
                </c:pt>
                <c:pt idx="5">
                  <c:v>21.2</c:v>
                </c:pt>
                <c:pt idx="6">
                  <c:v>21.4</c:v>
                </c:pt>
                <c:pt idx="7">
                  <c:v>22.5</c:v>
                </c:pt>
                <c:pt idx="8">
                  <c:v>23.3</c:v>
                </c:pt>
                <c:pt idx="9">
                  <c:v>23.1</c:v>
                </c:pt>
                <c:pt idx="10">
                  <c:v>24.3</c:v>
                </c:pt>
                <c:pt idx="11">
                  <c:v>24.3</c:v>
                </c:pt>
                <c:pt idx="12">
                  <c:v>24.7</c:v>
                </c:pt>
                <c:pt idx="13">
                  <c:v>24.7</c:v>
                </c:pt>
                <c:pt idx="14">
                  <c:v>25.3</c:v>
                </c:pt>
                <c:pt idx="15">
                  <c:v>26</c:v>
                </c:pt>
                <c:pt idx="16">
                  <c:v>25.5</c:v>
                </c:pt>
                <c:pt idx="17">
                  <c:v>25.1</c:v>
                </c:pt>
                <c:pt idx="18">
                  <c:v>24.9</c:v>
                </c:pt>
                <c:pt idx="19">
                  <c:v>24.4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E7A-8E20-51311D6A748E}"/>
            </c:ext>
          </c:extLst>
        </c:ser>
        <c:ser>
          <c:idx val="0"/>
          <c:order val="7"/>
          <c:tx>
            <c:strRef>
              <c:f>'Education attainment'!$A$4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'Education attainment'!$B$3:$U$3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'Education attainment'!$B$4:$U$4</c:f>
              <c:numCache>
                <c:formatCode>General</c:formatCode>
                <c:ptCount val="20"/>
                <c:pt idx="0">
                  <c:v>0.2</c:v>
                </c:pt>
                <c:pt idx="1">
                  <c:v>0.3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0.1</c:v>
                </c:pt>
                <c:pt idx="9">
                  <c:v>0.3</c:v>
                </c:pt>
                <c:pt idx="10">
                  <c:v>0.3</c:v>
                </c:pt>
                <c:pt idx="11">
                  <c:v>0.5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0.4</c:v>
                </c:pt>
                <c:pt idx="19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9-4E7A-8E20-51311D6A7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7301032"/>
        <c:axId val="2131870488"/>
      </c:areaChart>
      <c:catAx>
        <c:axId val="-2147301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870488"/>
        <c:crosses val="autoZero"/>
        <c:auto val="1"/>
        <c:lblAlgn val="ctr"/>
        <c:lblOffset val="100"/>
        <c:noMultiLvlLbl val="0"/>
      </c:catAx>
      <c:valAx>
        <c:axId val="2131870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301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'Food access and stunting'!$C$3</c:f>
              <c:strCache>
                <c:ptCount val="1"/>
                <c:pt idx="0">
                  <c:v>Share of persons vulnerable to hunger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'Food access and stunting'!$A$6:$A$24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</c:numCache>
            </c:numRef>
          </c:cat>
          <c:val>
            <c:numRef>
              <c:f>'Food access and stunting'!$C$6:$C$24</c:f>
              <c:numCache>
                <c:formatCode>General</c:formatCode>
                <c:ptCount val="19"/>
                <c:pt idx="0">
                  <c:v>29.3</c:v>
                </c:pt>
                <c:pt idx="1">
                  <c:v>27.7</c:v>
                </c:pt>
                <c:pt idx="2">
                  <c:v>23.1</c:v>
                </c:pt>
                <c:pt idx="3">
                  <c:v>20.100000000000001</c:v>
                </c:pt>
                <c:pt idx="4">
                  <c:v>14.5</c:v>
                </c:pt>
                <c:pt idx="5">
                  <c:v>13.8</c:v>
                </c:pt>
                <c:pt idx="6">
                  <c:v>16</c:v>
                </c:pt>
                <c:pt idx="7">
                  <c:v>16.100000000000001</c:v>
                </c:pt>
                <c:pt idx="8">
                  <c:v>13.4</c:v>
                </c:pt>
                <c:pt idx="9">
                  <c:v>13.2</c:v>
                </c:pt>
                <c:pt idx="10">
                  <c:v>13.5</c:v>
                </c:pt>
                <c:pt idx="11">
                  <c:v>13.2</c:v>
                </c:pt>
                <c:pt idx="12">
                  <c:v>13.2</c:v>
                </c:pt>
                <c:pt idx="13">
                  <c:v>13.7</c:v>
                </c:pt>
                <c:pt idx="14">
                  <c:v>12.1</c:v>
                </c:pt>
                <c:pt idx="15">
                  <c:v>11.3</c:v>
                </c:pt>
                <c:pt idx="16">
                  <c:v>11.1</c:v>
                </c:pt>
                <c:pt idx="17">
                  <c:v>11.6</c:v>
                </c:pt>
                <c:pt idx="18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F-4BEE-8DE1-3428C1A45973}"/>
            </c:ext>
          </c:extLst>
        </c:ser>
        <c:ser>
          <c:idx val="3"/>
          <c:order val="1"/>
          <c:tx>
            <c:strRef>
              <c:f>'Food access and stunting'!$E$3</c:f>
              <c:strCache>
                <c:ptCount val="1"/>
                <c:pt idx="0">
                  <c:v>Share of persons with lack of access to complex food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'Food access and stunting'!$A$6:$A$24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</c:numCache>
            </c:numRef>
          </c:cat>
          <c:val>
            <c:numRef>
              <c:f>'Food access and stunting'!$E$6:$E$24</c:f>
              <c:numCache>
                <c:formatCode>General</c:formatCode>
                <c:ptCount val="19"/>
                <c:pt idx="7">
                  <c:v>29.1</c:v>
                </c:pt>
                <c:pt idx="8">
                  <c:v>25.2</c:v>
                </c:pt>
                <c:pt idx="9">
                  <c:v>26.3</c:v>
                </c:pt>
                <c:pt idx="10">
                  <c:v>26.3</c:v>
                </c:pt>
                <c:pt idx="11">
                  <c:v>26.4</c:v>
                </c:pt>
                <c:pt idx="12">
                  <c:v>26.6</c:v>
                </c:pt>
                <c:pt idx="13">
                  <c:v>25.2</c:v>
                </c:pt>
                <c:pt idx="14">
                  <c:v>24.7</c:v>
                </c:pt>
                <c:pt idx="15">
                  <c:v>23.8</c:v>
                </c:pt>
                <c:pt idx="16">
                  <c:v>19.5</c:v>
                </c:pt>
                <c:pt idx="17">
                  <c:v>22.8</c:v>
                </c:pt>
                <c:pt idx="18">
                  <c:v>23.8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FF-4BEE-8DE1-3428C1A45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46833848"/>
        <c:axId val="-2146830872"/>
      </c:barChart>
      <c:catAx>
        <c:axId val="-214683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830872"/>
        <c:crosses val="autoZero"/>
        <c:auto val="1"/>
        <c:lblAlgn val="ctr"/>
        <c:lblOffset val="100"/>
        <c:noMultiLvlLbl val="0"/>
      </c:catAx>
      <c:valAx>
        <c:axId val="-2146830872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833848"/>
        <c:crosses val="autoZero"/>
        <c:crossBetween val="between"/>
        <c:majorUnit val="2.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'EF and biocap'!$A$6</c:f>
              <c:strCache>
                <c:ptCount val="1"/>
                <c:pt idx="0">
                  <c:v>Deficit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'EF and biocap'!$B$3:$BG$3</c15:sqref>
                  </c15:fullRef>
                </c:ext>
              </c:extLst>
              <c:f>'EF and biocap'!$U$3:$BG$3</c:f>
              <c:numCache>
                <c:formatCode>General</c:formatCod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'EF and biocap'!$B$6:$BG$6</c15:sqref>
                  </c15:fullRef>
                </c:ext>
              </c:extLst>
              <c:f>'EF and biocap'!$U$6:$BG$6</c:f>
              <c:numCache>
                <c:formatCode>General</c:formatCode>
                <c:ptCount val="39"/>
                <c:pt idx="0">
                  <c:v>1.8832777256299502</c:v>
                </c:pt>
                <c:pt idx="1">
                  <c:v>1.88159067575842</c:v>
                </c:pt>
                <c:pt idx="2">
                  <c:v>1.8768064389046302</c:v>
                </c:pt>
                <c:pt idx="3">
                  <c:v>1.8433806399884902</c:v>
                </c:pt>
                <c:pt idx="4">
                  <c:v>1.8757804747358702</c:v>
                </c:pt>
                <c:pt idx="5">
                  <c:v>1.8009145699185702</c:v>
                </c:pt>
                <c:pt idx="6">
                  <c:v>1.7504315370246499</c:v>
                </c:pt>
                <c:pt idx="7">
                  <c:v>1.9539152797202202</c:v>
                </c:pt>
                <c:pt idx="8">
                  <c:v>1.9678027111960998</c:v>
                </c:pt>
                <c:pt idx="9">
                  <c:v>1.8927316927929601</c:v>
                </c:pt>
                <c:pt idx="10">
                  <c:v>1.9021667328199399</c:v>
                </c:pt>
                <c:pt idx="11">
                  <c:v>1.8455450817233601</c:v>
                </c:pt>
                <c:pt idx="12">
                  <c:v>1.9474105321711701</c:v>
                </c:pt>
                <c:pt idx="13">
                  <c:v>1.8569698643077099</c:v>
                </c:pt>
                <c:pt idx="14">
                  <c:v>1.72149513118577</c:v>
                </c:pt>
                <c:pt idx="15">
                  <c:v>1.9176463614039199</c:v>
                </c:pt>
                <c:pt idx="16">
                  <c:v>1.9384240620577597</c:v>
                </c:pt>
                <c:pt idx="17">
                  <c:v>2.0749304359974898</c:v>
                </c:pt>
                <c:pt idx="18">
                  <c:v>2.0186829329078999</c:v>
                </c:pt>
                <c:pt idx="19">
                  <c:v>1.7413651835677901</c:v>
                </c:pt>
                <c:pt idx="20">
                  <c:v>1.7798029768206001</c:v>
                </c:pt>
                <c:pt idx="21">
                  <c:v>1.9491189147029899</c:v>
                </c:pt>
                <c:pt idx="22">
                  <c:v>1.9494787006454601</c:v>
                </c:pt>
                <c:pt idx="23">
                  <c:v>2.1204412635608199</c:v>
                </c:pt>
                <c:pt idx="24">
                  <c:v>2.4342079553158</c:v>
                </c:pt>
                <c:pt idx="25">
                  <c:v>2.1781824820398801</c:v>
                </c:pt>
                <c:pt idx="26">
                  <c:v>2.4519490397303798</c:v>
                </c:pt>
                <c:pt idx="27">
                  <c:v>2.6174031987500901</c:v>
                </c:pt>
                <c:pt idx="28">
                  <c:v>2.6772718662761203</c:v>
                </c:pt>
                <c:pt idx="29">
                  <c:v>2.4802104029817498</c:v>
                </c:pt>
                <c:pt idx="30">
                  <c:v>2.5178830404990902</c:v>
                </c:pt>
                <c:pt idx="31">
                  <c:v>2.2344562531358498</c:v>
                </c:pt>
                <c:pt idx="32">
                  <c:v>2.3718247861769601</c:v>
                </c:pt>
                <c:pt idx="33">
                  <c:v>2.23965039606867</c:v>
                </c:pt>
                <c:pt idx="34">
                  <c:v>3.0210765618833895</c:v>
                </c:pt>
                <c:pt idx="35">
                  <c:v>3.5505806627583869</c:v>
                </c:pt>
                <c:pt idx="36">
                  <c:v>3.2413455382820704</c:v>
                </c:pt>
                <c:pt idx="37">
                  <c:v>3.0446200191342401</c:v>
                </c:pt>
                <c:pt idx="38">
                  <c:v>2.8042868420108529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3-44E2-88AC-9977C6A5C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7618952"/>
        <c:axId val="2137621928"/>
      </c:barChart>
      <c:lineChart>
        <c:grouping val="standard"/>
        <c:varyColors val="0"/>
        <c:ser>
          <c:idx val="5"/>
          <c:order val="5"/>
          <c:tx>
            <c:strRef>
              <c:f>'EF and biocap'!$A$4</c:f>
              <c:strCache>
                <c:ptCount val="1"/>
                <c:pt idx="0">
                  <c:v>Biocapacity per capita</c:v>
                </c:pt>
              </c:strCache>
            </c:strRef>
          </c:tx>
          <c:spPr>
            <a:ln w="381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'EF and biocap'!$B$3:$BG$3</c15:sqref>
                  </c15:fullRef>
                </c:ext>
              </c:extLst>
              <c:f>'EF and biocap'!$U$3:$BG$3</c:f>
              <c:numCache>
                <c:formatCode>General</c:formatCod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'EF and biocap'!$B$4:$BG$4</c15:sqref>
                  </c15:fullRef>
                </c:ext>
              </c:extLst>
              <c:f>'EF and biocap'!$U$4:$BG$4</c:f>
              <c:numCache>
                <c:formatCode>General</c:formatCode>
                <c:ptCount val="39"/>
                <c:pt idx="0">
                  <c:v>1.9319597126019199</c:v>
                </c:pt>
                <c:pt idx="1">
                  <c:v>1.9923342922777501</c:v>
                </c:pt>
                <c:pt idx="2">
                  <c:v>1.77844884186222</c:v>
                </c:pt>
                <c:pt idx="3">
                  <c:v>1.6147265025150299</c:v>
                </c:pt>
                <c:pt idx="4">
                  <c:v>1.60579451034719</c:v>
                </c:pt>
                <c:pt idx="5">
                  <c:v>1.6259945771191799</c:v>
                </c:pt>
                <c:pt idx="6">
                  <c:v>1.60354329339865</c:v>
                </c:pt>
                <c:pt idx="7">
                  <c:v>1.62420150990613</c:v>
                </c:pt>
                <c:pt idx="8">
                  <c:v>1.60767183973001</c:v>
                </c:pt>
                <c:pt idx="9">
                  <c:v>1.5915051837958101</c:v>
                </c:pt>
                <c:pt idx="10">
                  <c:v>1.48674256142647</c:v>
                </c:pt>
                <c:pt idx="11">
                  <c:v>1.4464574450348899</c:v>
                </c:pt>
                <c:pt idx="12">
                  <c:v>1.2575359478697801</c:v>
                </c:pt>
                <c:pt idx="13">
                  <c:v>1.38980594116268</c:v>
                </c:pt>
                <c:pt idx="14">
                  <c:v>1.3985156295477099</c:v>
                </c:pt>
                <c:pt idx="15">
                  <c:v>1.25066136534366</c:v>
                </c:pt>
                <c:pt idx="16">
                  <c:v>1.3508891826568501</c:v>
                </c:pt>
                <c:pt idx="17">
                  <c:v>1.3038548242777399</c:v>
                </c:pt>
                <c:pt idx="18">
                  <c:v>1.2394124582078301</c:v>
                </c:pt>
                <c:pt idx="19">
                  <c:v>1.2570368745165801</c:v>
                </c:pt>
                <c:pt idx="20">
                  <c:v>1.28222622292791</c:v>
                </c:pt>
                <c:pt idx="21">
                  <c:v>1.2265027222732801</c:v>
                </c:pt>
                <c:pt idx="22">
                  <c:v>1.2534041590909</c:v>
                </c:pt>
                <c:pt idx="23">
                  <c:v>1.1869539608077599</c:v>
                </c:pt>
                <c:pt idx="24">
                  <c:v>1.1669477011454501</c:v>
                </c:pt>
                <c:pt idx="25">
                  <c:v>1.1757043955916</c:v>
                </c:pt>
                <c:pt idx="26">
                  <c:v>1.1047270058746299</c:v>
                </c:pt>
                <c:pt idx="27">
                  <c:v>1.0675014746232501</c:v>
                </c:pt>
                <c:pt idx="28">
                  <c:v>1.1483003931107001</c:v>
                </c:pt>
                <c:pt idx="29">
                  <c:v>1.12491520261888</c:v>
                </c:pt>
                <c:pt idx="30">
                  <c:v>1.09082341359843</c:v>
                </c:pt>
                <c:pt idx="31">
                  <c:v>1.07536282949822</c:v>
                </c:pt>
                <c:pt idx="32">
                  <c:v>1.06535665036203</c:v>
                </c:pt>
                <c:pt idx="33">
                  <c:v>1.0372914936636799</c:v>
                </c:pt>
                <c:pt idx="34">
                  <c:v>1.05577761085296</c:v>
                </c:pt>
                <c:pt idx="35">
                  <c:v>0.98800717028463303</c:v>
                </c:pt>
                <c:pt idx="36">
                  <c:v>0.94647806673677004</c:v>
                </c:pt>
                <c:pt idx="37">
                  <c:v>1.0362298628326601</c:v>
                </c:pt>
                <c:pt idx="38">
                  <c:v>0.99617540471042698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2093-44E2-88AC-9977C6A5CE0A}"/>
            </c:ext>
          </c:extLst>
        </c:ser>
        <c:ser>
          <c:idx val="6"/>
          <c:order val="6"/>
          <c:tx>
            <c:strRef>
              <c:f>'EF and biocap'!$A$5</c:f>
              <c:strCache>
                <c:ptCount val="1"/>
                <c:pt idx="0">
                  <c:v>Ecological footprint per capita</c:v>
                </c:pt>
              </c:strCache>
            </c:strRef>
          </c:tx>
          <c:spPr>
            <a:ln w="381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'EF and biocap'!$B$3:$BG$3</c15:sqref>
                  </c15:fullRef>
                </c:ext>
              </c:extLst>
              <c:f>'EF and biocap'!$U$3:$BG$3</c:f>
              <c:numCache>
                <c:formatCode>General</c:formatCod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'EF and biocap'!$B$5:$BG$5</c15:sqref>
                  </c15:fullRef>
                </c:ext>
              </c:extLst>
              <c:f>'EF and biocap'!$U$5:$BG$5</c:f>
              <c:numCache>
                <c:formatCode>General</c:formatCode>
                <c:ptCount val="39"/>
                <c:pt idx="0">
                  <c:v>3.8152374382318701</c:v>
                </c:pt>
                <c:pt idx="1">
                  <c:v>3.87392496803617</c:v>
                </c:pt>
                <c:pt idx="2">
                  <c:v>3.6552552807668501</c:v>
                </c:pt>
                <c:pt idx="3">
                  <c:v>3.4581071425035201</c:v>
                </c:pt>
                <c:pt idx="4">
                  <c:v>3.4815749850830602</c:v>
                </c:pt>
                <c:pt idx="5">
                  <c:v>3.4269091470377502</c:v>
                </c:pt>
                <c:pt idx="6">
                  <c:v>3.3539748304232999</c:v>
                </c:pt>
                <c:pt idx="7">
                  <c:v>3.5781167896263502</c:v>
                </c:pt>
                <c:pt idx="8">
                  <c:v>3.5754745509261099</c:v>
                </c:pt>
                <c:pt idx="9">
                  <c:v>3.4842368765887701</c:v>
                </c:pt>
                <c:pt idx="10">
                  <c:v>3.3889092942464099</c:v>
                </c:pt>
                <c:pt idx="11">
                  <c:v>3.29200252675825</c:v>
                </c:pt>
                <c:pt idx="12">
                  <c:v>3.2049464800409502</c:v>
                </c:pt>
                <c:pt idx="13">
                  <c:v>3.2467758054703899</c:v>
                </c:pt>
                <c:pt idx="14">
                  <c:v>3.1200107607334799</c:v>
                </c:pt>
                <c:pt idx="15">
                  <c:v>3.1683077267475799</c:v>
                </c:pt>
                <c:pt idx="16">
                  <c:v>3.2893132447146098</c:v>
                </c:pt>
                <c:pt idx="17">
                  <c:v>3.37878526027523</c:v>
                </c:pt>
                <c:pt idx="18">
                  <c:v>3.25809539111573</c:v>
                </c:pt>
                <c:pt idx="19">
                  <c:v>2.9984020580843702</c:v>
                </c:pt>
                <c:pt idx="20">
                  <c:v>3.0620291997485101</c:v>
                </c:pt>
                <c:pt idx="21">
                  <c:v>3.17562163697627</c:v>
                </c:pt>
                <c:pt idx="22">
                  <c:v>3.2028828597363601</c:v>
                </c:pt>
                <c:pt idx="23">
                  <c:v>3.3073952243685798</c:v>
                </c:pt>
                <c:pt idx="24">
                  <c:v>3.6011556564612501</c:v>
                </c:pt>
                <c:pt idx="25">
                  <c:v>3.3538868776314801</c:v>
                </c:pt>
                <c:pt idx="26">
                  <c:v>3.5566760456050099</c:v>
                </c:pt>
                <c:pt idx="27">
                  <c:v>3.6849046733733402</c:v>
                </c:pt>
                <c:pt idx="28">
                  <c:v>3.8255722593868202</c:v>
                </c:pt>
                <c:pt idx="29">
                  <c:v>3.6051256056006298</c:v>
                </c:pt>
                <c:pt idx="30">
                  <c:v>3.6087064540975202</c:v>
                </c:pt>
                <c:pt idx="31">
                  <c:v>3.3098190826340699</c:v>
                </c:pt>
                <c:pt idx="32">
                  <c:v>3.4371814365389901</c:v>
                </c:pt>
                <c:pt idx="33">
                  <c:v>3.2769418897323499</c:v>
                </c:pt>
                <c:pt idx="34">
                  <c:v>4.0768541727363496</c:v>
                </c:pt>
                <c:pt idx="35">
                  <c:v>4.53858783304302</c:v>
                </c:pt>
                <c:pt idx="36">
                  <c:v>4.1878236050188402</c:v>
                </c:pt>
                <c:pt idx="37">
                  <c:v>4.0808498819669001</c:v>
                </c:pt>
                <c:pt idx="38">
                  <c:v>3.8004622467212799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2093-44E2-88AC-9977C6A5C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618952"/>
        <c:axId val="21376219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'EF and biocap'!#REF!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ullRef>
                          <c15:sqref>'EF and biocap'!$B$3:$BG$3</c15:sqref>
                        </c15:fullRef>
                        <c15:formulaRef>
                          <c15:sqref>'EF and biocap'!$U$3:$BG$3</c15:sqref>
                        </c15:formulaRef>
                      </c:ext>
                    </c:extLst>
                    <c:numCache>
                      <c:formatCode>General</c:formatCode>
                      <c:ptCount val="39"/>
                      <c:pt idx="0">
                        <c:v>1962</c:v>
                      </c:pt>
                      <c:pt idx="1">
                        <c:v>1963</c:v>
                      </c:pt>
                      <c:pt idx="2">
                        <c:v>1964</c:v>
                      </c:pt>
                      <c:pt idx="3">
                        <c:v>1965</c:v>
                      </c:pt>
                      <c:pt idx="4">
                        <c:v>1966</c:v>
                      </c:pt>
                      <c:pt idx="5">
                        <c:v>1967</c:v>
                      </c:pt>
                      <c:pt idx="6">
                        <c:v>1968</c:v>
                      </c:pt>
                      <c:pt idx="7">
                        <c:v>1969</c:v>
                      </c:pt>
                      <c:pt idx="8">
                        <c:v>1970</c:v>
                      </c:pt>
                      <c:pt idx="9">
                        <c:v>1971</c:v>
                      </c:pt>
                      <c:pt idx="10">
                        <c:v>1972</c:v>
                      </c:pt>
                      <c:pt idx="11">
                        <c:v>1973</c:v>
                      </c:pt>
                      <c:pt idx="12">
                        <c:v>1974</c:v>
                      </c:pt>
                      <c:pt idx="13">
                        <c:v>1975</c:v>
                      </c:pt>
                      <c:pt idx="14">
                        <c:v>1976</c:v>
                      </c:pt>
                      <c:pt idx="15">
                        <c:v>1977</c:v>
                      </c:pt>
                      <c:pt idx="16">
                        <c:v>1978</c:v>
                      </c:pt>
                      <c:pt idx="17">
                        <c:v>1979</c:v>
                      </c:pt>
                      <c:pt idx="18">
                        <c:v>1980</c:v>
                      </c:pt>
                      <c:pt idx="19">
                        <c:v>1981</c:v>
                      </c:pt>
                      <c:pt idx="20">
                        <c:v>1982</c:v>
                      </c:pt>
                      <c:pt idx="21">
                        <c:v>1983</c:v>
                      </c:pt>
                      <c:pt idx="22">
                        <c:v>1984</c:v>
                      </c:pt>
                      <c:pt idx="23">
                        <c:v>1985</c:v>
                      </c:pt>
                      <c:pt idx="24">
                        <c:v>1986</c:v>
                      </c:pt>
                      <c:pt idx="25">
                        <c:v>1987</c:v>
                      </c:pt>
                      <c:pt idx="26">
                        <c:v>1988</c:v>
                      </c:pt>
                      <c:pt idx="27">
                        <c:v>1989</c:v>
                      </c:pt>
                      <c:pt idx="28">
                        <c:v>1990</c:v>
                      </c:pt>
                      <c:pt idx="29">
                        <c:v>1991</c:v>
                      </c:pt>
                      <c:pt idx="30">
                        <c:v>1992</c:v>
                      </c:pt>
                      <c:pt idx="31">
                        <c:v>1993</c:v>
                      </c:pt>
                      <c:pt idx="32">
                        <c:v>1994</c:v>
                      </c:pt>
                      <c:pt idx="33">
                        <c:v>1995</c:v>
                      </c:pt>
                      <c:pt idx="34">
                        <c:v>1996</c:v>
                      </c:pt>
                      <c:pt idx="35">
                        <c:v>1997</c:v>
                      </c:pt>
                      <c:pt idx="36">
                        <c:v>1998</c:v>
                      </c:pt>
                      <c:pt idx="37">
                        <c:v>1999</c:v>
                      </c:pt>
                      <c:pt idx="38">
                        <c:v>2000</c:v>
                      </c:pt>
                      <c:pt idx="39">
                        <c:v>2001</c:v>
                      </c:pt>
                      <c:pt idx="40">
                        <c:v>2002</c:v>
                      </c:pt>
                      <c:pt idx="41">
                        <c:v>2003</c:v>
                      </c:pt>
                      <c:pt idx="42">
                        <c:v>2004</c:v>
                      </c:pt>
                      <c:pt idx="43">
                        <c:v>2005</c:v>
                      </c:pt>
                      <c:pt idx="44">
                        <c:v>2006</c:v>
                      </c:pt>
                      <c:pt idx="45">
                        <c:v>2007</c:v>
                      </c:pt>
                      <c:pt idx="46">
                        <c:v>2008</c:v>
                      </c:pt>
                      <c:pt idx="47">
                        <c:v>2009</c:v>
                      </c:pt>
                      <c:pt idx="48">
                        <c:v>2010</c:v>
                      </c:pt>
                      <c:pt idx="49">
                        <c:v>2011</c:v>
                      </c:pt>
                      <c:pt idx="50">
                        <c:v>2012</c:v>
                      </c:pt>
                      <c:pt idx="51">
                        <c:v>2013</c:v>
                      </c:pt>
                      <c:pt idx="52">
                        <c:v>2014</c:v>
                      </c:pt>
                      <c:pt idx="53">
                        <c:v>2015</c:v>
                      </c:pt>
                      <c:pt idx="54">
                        <c:v>2016</c:v>
                      </c:pt>
                      <c:pt idx="55">
                        <c:v>2017</c:v>
                      </c:pt>
                      <c:pt idx="56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'EF and biocap'!#REF!</c15:sqref>
                        </c15:fullRef>
                        <c15:formulaRef>
                          <c15:sqref>'EF and biocap'!#REF!</c15:sqref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2093-44E2-88AC-9977C6A5CE0A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'EF and biocap'!#REF!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'EF and biocap'!$B$3:$BG$3</c15:sqref>
                        </c15:fullRef>
                        <c15:formulaRef>
                          <c15:sqref>'EF and biocap'!$U$3:$BG$3</c15:sqref>
                        </c15:formulaRef>
                      </c:ext>
                    </c:extLst>
                    <c:numCache>
                      <c:formatCode>General</c:formatCode>
                      <c:ptCount val="39"/>
                      <c:pt idx="0">
                        <c:v>1962</c:v>
                      </c:pt>
                      <c:pt idx="1">
                        <c:v>1963</c:v>
                      </c:pt>
                      <c:pt idx="2">
                        <c:v>1964</c:v>
                      </c:pt>
                      <c:pt idx="3">
                        <c:v>1965</c:v>
                      </c:pt>
                      <c:pt idx="4">
                        <c:v>1966</c:v>
                      </c:pt>
                      <c:pt idx="5">
                        <c:v>1967</c:v>
                      </c:pt>
                      <c:pt idx="6">
                        <c:v>1968</c:v>
                      </c:pt>
                      <c:pt idx="7">
                        <c:v>1969</c:v>
                      </c:pt>
                      <c:pt idx="8">
                        <c:v>1970</c:v>
                      </c:pt>
                      <c:pt idx="9">
                        <c:v>1971</c:v>
                      </c:pt>
                      <c:pt idx="10">
                        <c:v>1972</c:v>
                      </c:pt>
                      <c:pt idx="11">
                        <c:v>1973</c:v>
                      </c:pt>
                      <c:pt idx="12">
                        <c:v>1974</c:v>
                      </c:pt>
                      <c:pt idx="13">
                        <c:v>1975</c:v>
                      </c:pt>
                      <c:pt idx="14">
                        <c:v>1976</c:v>
                      </c:pt>
                      <c:pt idx="15">
                        <c:v>1977</c:v>
                      </c:pt>
                      <c:pt idx="16">
                        <c:v>1978</c:v>
                      </c:pt>
                      <c:pt idx="17">
                        <c:v>1979</c:v>
                      </c:pt>
                      <c:pt idx="18">
                        <c:v>1980</c:v>
                      </c:pt>
                      <c:pt idx="19">
                        <c:v>1981</c:v>
                      </c:pt>
                      <c:pt idx="20">
                        <c:v>1982</c:v>
                      </c:pt>
                      <c:pt idx="21">
                        <c:v>1983</c:v>
                      </c:pt>
                      <c:pt idx="22">
                        <c:v>1984</c:v>
                      </c:pt>
                      <c:pt idx="23">
                        <c:v>1985</c:v>
                      </c:pt>
                      <c:pt idx="24">
                        <c:v>1986</c:v>
                      </c:pt>
                      <c:pt idx="25">
                        <c:v>1987</c:v>
                      </c:pt>
                      <c:pt idx="26">
                        <c:v>1988</c:v>
                      </c:pt>
                      <c:pt idx="27">
                        <c:v>1989</c:v>
                      </c:pt>
                      <c:pt idx="28">
                        <c:v>1990</c:v>
                      </c:pt>
                      <c:pt idx="29">
                        <c:v>1991</c:v>
                      </c:pt>
                      <c:pt idx="30">
                        <c:v>1992</c:v>
                      </c:pt>
                      <c:pt idx="31">
                        <c:v>1993</c:v>
                      </c:pt>
                      <c:pt idx="32">
                        <c:v>1994</c:v>
                      </c:pt>
                      <c:pt idx="33">
                        <c:v>1995</c:v>
                      </c:pt>
                      <c:pt idx="34">
                        <c:v>1996</c:v>
                      </c:pt>
                      <c:pt idx="35">
                        <c:v>1997</c:v>
                      </c:pt>
                      <c:pt idx="36">
                        <c:v>1998</c:v>
                      </c:pt>
                      <c:pt idx="37">
                        <c:v>1999</c:v>
                      </c:pt>
                      <c:pt idx="38">
                        <c:v>2000</c:v>
                      </c:pt>
                      <c:pt idx="39">
                        <c:v>2001</c:v>
                      </c:pt>
                      <c:pt idx="40">
                        <c:v>2002</c:v>
                      </c:pt>
                      <c:pt idx="41">
                        <c:v>2003</c:v>
                      </c:pt>
                      <c:pt idx="42">
                        <c:v>2004</c:v>
                      </c:pt>
                      <c:pt idx="43">
                        <c:v>2005</c:v>
                      </c:pt>
                      <c:pt idx="44">
                        <c:v>2006</c:v>
                      </c:pt>
                      <c:pt idx="45">
                        <c:v>2007</c:v>
                      </c:pt>
                      <c:pt idx="46">
                        <c:v>2008</c:v>
                      </c:pt>
                      <c:pt idx="47">
                        <c:v>2009</c:v>
                      </c:pt>
                      <c:pt idx="48">
                        <c:v>2010</c:v>
                      </c:pt>
                      <c:pt idx="49">
                        <c:v>2011</c:v>
                      </c:pt>
                      <c:pt idx="50">
                        <c:v>2012</c:v>
                      </c:pt>
                      <c:pt idx="51">
                        <c:v>2013</c:v>
                      </c:pt>
                      <c:pt idx="52">
                        <c:v>2014</c:v>
                      </c:pt>
                      <c:pt idx="53">
                        <c:v>2015</c:v>
                      </c:pt>
                      <c:pt idx="54">
                        <c:v>2016</c:v>
                      </c:pt>
                      <c:pt idx="55">
                        <c:v>2017</c:v>
                      </c:pt>
                      <c:pt idx="56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'EF and biocap'!#REF!</c15:sqref>
                        </c15:fullRef>
                        <c15:formulaRef>
                          <c15:sqref>'EF and biocap'!#REF!</c15:sqref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2093-44E2-88AC-9977C6A5CE0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'EF and biocap'!#REF!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'EF and biocap'!$B$3:$BG$3</c15:sqref>
                        </c15:fullRef>
                        <c15:formulaRef>
                          <c15:sqref>'EF and biocap'!$U$3:$BG$3</c15:sqref>
                        </c15:formulaRef>
                      </c:ext>
                    </c:extLst>
                    <c:numCache>
                      <c:formatCode>General</c:formatCode>
                      <c:ptCount val="39"/>
                      <c:pt idx="0">
                        <c:v>1962</c:v>
                      </c:pt>
                      <c:pt idx="1">
                        <c:v>1963</c:v>
                      </c:pt>
                      <c:pt idx="2">
                        <c:v>1964</c:v>
                      </c:pt>
                      <c:pt idx="3">
                        <c:v>1965</c:v>
                      </c:pt>
                      <c:pt idx="4">
                        <c:v>1966</c:v>
                      </c:pt>
                      <c:pt idx="5">
                        <c:v>1967</c:v>
                      </c:pt>
                      <c:pt idx="6">
                        <c:v>1968</c:v>
                      </c:pt>
                      <c:pt idx="7">
                        <c:v>1969</c:v>
                      </c:pt>
                      <c:pt idx="8">
                        <c:v>1970</c:v>
                      </c:pt>
                      <c:pt idx="9">
                        <c:v>1971</c:v>
                      </c:pt>
                      <c:pt idx="10">
                        <c:v>1972</c:v>
                      </c:pt>
                      <c:pt idx="11">
                        <c:v>1973</c:v>
                      </c:pt>
                      <c:pt idx="12">
                        <c:v>1974</c:v>
                      </c:pt>
                      <c:pt idx="13">
                        <c:v>1975</c:v>
                      </c:pt>
                      <c:pt idx="14">
                        <c:v>1976</c:v>
                      </c:pt>
                      <c:pt idx="15">
                        <c:v>1977</c:v>
                      </c:pt>
                      <c:pt idx="16">
                        <c:v>1978</c:v>
                      </c:pt>
                      <c:pt idx="17">
                        <c:v>1979</c:v>
                      </c:pt>
                      <c:pt idx="18">
                        <c:v>1980</c:v>
                      </c:pt>
                      <c:pt idx="19">
                        <c:v>1981</c:v>
                      </c:pt>
                      <c:pt idx="20">
                        <c:v>1982</c:v>
                      </c:pt>
                      <c:pt idx="21">
                        <c:v>1983</c:v>
                      </c:pt>
                      <c:pt idx="22">
                        <c:v>1984</c:v>
                      </c:pt>
                      <c:pt idx="23">
                        <c:v>1985</c:v>
                      </c:pt>
                      <c:pt idx="24">
                        <c:v>1986</c:v>
                      </c:pt>
                      <c:pt idx="25">
                        <c:v>1987</c:v>
                      </c:pt>
                      <c:pt idx="26">
                        <c:v>1988</c:v>
                      </c:pt>
                      <c:pt idx="27">
                        <c:v>1989</c:v>
                      </c:pt>
                      <c:pt idx="28">
                        <c:v>1990</c:v>
                      </c:pt>
                      <c:pt idx="29">
                        <c:v>1991</c:v>
                      </c:pt>
                      <c:pt idx="30">
                        <c:v>1992</c:v>
                      </c:pt>
                      <c:pt idx="31">
                        <c:v>1993</c:v>
                      </c:pt>
                      <c:pt idx="32">
                        <c:v>1994</c:v>
                      </c:pt>
                      <c:pt idx="33">
                        <c:v>1995</c:v>
                      </c:pt>
                      <c:pt idx="34">
                        <c:v>1996</c:v>
                      </c:pt>
                      <c:pt idx="35">
                        <c:v>1997</c:v>
                      </c:pt>
                      <c:pt idx="36">
                        <c:v>1998</c:v>
                      </c:pt>
                      <c:pt idx="37">
                        <c:v>1999</c:v>
                      </c:pt>
                      <c:pt idx="38">
                        <c:v>2000</c:v>
                      </c:pt>
                      <c:pt idx="39">
                        <c:v>2001</c:v>
                      </c:pt>
                      <c:pt idx="40">
                        <c:v>2002</c:v>
                      </c:pt>
                      <c:pt idx="41">
                        <c:v>2003</c:v>
                      </c:pt>
                      <c:pt idx="42">
                        <c:v>2004</c:v>
                      </c:pt>
                      <c:pt idx="43">
                        <c:v>2005</c:v>
                      </c:pt>
                      <c:pt idx="44">
                        <c:v>2006</c:v>
                      </c:pt>
                      <c:pt idx="45">
                        <c:v>2007</c:v>
                      </c:pt>
                      <c:pt idx="46">
                        <c:v>2008</c:v>
                      </c:pt>
                      <c:pt idx="47">
                        <c:v>2009</c:v>
                      </c:pt>
                      <c:pt idx="48">
                        <c:v>2010</c:v>
                      </c:pt>
                      <c:pt idx="49">
                        <c:v>2011</c:v>
                      </c:pt>
                      <c:pt idx="50">
                        <c:v>2012</c:v>
                      </c:pt>
                      <c:pt idx="51">
                        <c:v>2013</c:v>
                      </c:pt>
                      <c:pt idx="52">
                        <c:v>2014</c:v>
                      </c:pt>
                      <c:pt idx="53">
                        <c:v>2015</c:v>
                      </c:pt>
                      <c:pt idx="54">
                        <c:v>2016</c:v>
                      </c:pt>
                      <c:pt idx="55">
                        <c:v>2017</c:v>
                      </c:pt>
                      <c:pt idx="56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'EF and biocap'!#REF!</c15:sqref>
                        </c15:fullRef>
                        <c15:formulaRef>
                          <c15:sqref>'EF and biocap'!#REF!</c15:sqref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2093-44E2-88AC-9977C6A5CE0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'EF and biocap'!#REF!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'EF and biocap'!$B$3:$BG$3</c15:sqref>
                        </c15:fullRef>
                        <c15:formulaRef>
                          <c15:sqref>'EF and biocap'!$U$3:$BG$3</c15:sqref>
                        </c15:formulaRef>
                      </c:ext>
                    </c:extLst>
                    <c:numCache>
                      <c:formatCode>General</c:formatCode>
                      <c:ptCount val="39"/>
                      <c:pt idx="0">
                        <c:v>1962</c:v>
                      </c:pt>
                      <c:pt idx="1">
                        <c:v>1963</c:v>
                      </c:pt>
                      <c:pt idx="2">
                        <c:v>1964</c:v>
                      </c:pt>
                      <c:pt idx="3">
                        <c:v>1965</c:v>
                      </c:pt>
                      <c:pt idx="4">
                        <c:v>1966</c:v>
                      </c:pt>
                      <c:pt idx="5">
                        <c:v>1967</c:v>
                      </c:pt>
                      <c:pt idx="6">
                        <c:v>1968</c:v>
                      </c:pt>
                      <c:pt idx="7">
                        <c:v>1969</c:v>
                      </c:pt>
                      <c:pt idx="8">
                        <c:v>1970</c:v>
                      </c:pt>
                      <c:pt idx="9">
                        <c:v>1971</c:v>
                      </c:pt>
                      <c:pt idx="10">
                        <c:v>1972</c:v>
                      </c:pt>
                      <c:pt idx="11">
                        <c:v>1973</c:v>
                      </c:pt>
                      <c:pt idx="12">
                        <c:v>1974</c:v>
                      </c:pt>
                      <c:pt idx="13">
                        <c:v>1975</c:v>
                      </c:pt>
                      <c:pt idx="14">
                        <c:v>1976</c:v>
                      </c:pt>
                      <c:pt idx="15">
                        <c:v>1977</c:v>
                      </c:pt>
                      <c:pt idx="16">
                        <c:v>1978</c:v>
                      </c:pt>
                      <c:pt idx="17">
                        <c:v>1979</c:v>
                      </c:pt>
                      <c:pt idx="18">
                        <c:v>1980</c:v>
                      </c:pt>
                      <c:pt idx="19">
                        <c:v>1981</c:v>
                      </c:pt>
                      <c:pt idx="20">
                        <c:v>1982</c:v>
                      </c:pt>
                      <c:pt idx="21">
                        <c:v>1983</c:v>
                      </c:pt>
                      <c:pt idx="22">
                        <c:v>1984</c:v>
                      </c:pt>
                      <c:pt idx="23">
                        <c:v>1985</c:v>
                      </c:pt>
                      <c:pt idx="24">
                        <c:v>1986</c:v>
                      </c:pt>
                      <c:pt idx="25">
                        <c:v>1987</c:v>
                      </c:pt>
                      <c:pt idx="26">
                        <c:v>1988</c:v>
                      </c:pt>
                      <c:pt idx="27">
                        <c:v>1989</c:v>
                      </c:pt>
                      <c:pt idx="28">
                        <c:v>1990</c:v>
                      </c:pt>
                      <c:pt idx="29">
                        <c:v>1991</c:v>
                      </c:pt>
                      <c:pt idx="30">
                        <c:v>1992</c:v>
                      </c:pt>
                      <c:pt idx="31">
                        <c:v>1993</c:v>
                      </c:pt>
                      <c:pt idx="32">
                        <c:v>1994</c:v>
                      </c:pt>
                      <c:pt idx="33">
                        <c:v>1995</c:v>
                      </c:pt>
                      <c:pt idx="34">
                        <c:v>1996</c:v>
                      </c:pt>
                      <c:pt idx="35">
                        <c:v>1997</c:v>
                      </c:pt>
                      <c:pt idx="36">
                        <c:v>1998</c:v>
                      </c:pt>
                      <c:pt idx="37">
                        <c:v>1999</c:v>
                      </c:pt>
                      <c:pt idx="38">
                        <c:v>2000</c:v>
                      </c:pt>
                      <c:pt idx="39">
                        <c:v>2001</c:v>
                      </c:pt>
                      <c:pt idx="40">
                        <c:v>2002</c:v>
                      </c:pt>
                      <c:pt idx="41">
                        <c:v>2003</c:v>
                      </c:pt>
                      <c:pt idx="42">
                        <c:v>2004</c:v>
                      </c:pt>
                      <c:pt idx="43">
                        <c:v>2005</c:v>
                      </c:pt>
                      <c:pt idx="44">
                        <c:v>2006</c:v>
                      </c:pt>
                      <c:pt idx="45">
                        <c:v>2007</c:v>
                      </c:pt>
                      <c:pt idx="46">
                        <c:v>2008</c:v>
                      </c:pt>
                      <c:pt idx="47">
                        <c:v>2009</c:v>
                      </c:pt>
                      <c:pt idx="48">
                        <c:v>2010</c:v>
                      </c:pt>
                      <c:pt idx="49">
                        <c:v>2011</c:v>
                      </c:pt>
                      <c:pt idx="50">
                        <c:v>2012</c:v>
                      </c:pt>
                      <c:pt idx="51">
                        <c:v>2013</c:v>
                      </c:pt>
                      <c:pt idx="52">
                        <c:v>2014</c:v>
                      </c:pt>
                      <c:pt idx="53">
                        <c:v>2015</c:v>
                      </c:pt>
                      <c:pt idx="54">
                        <c:v>2016</c:v>
                      </c:pt>
                      <c:pt idx="55">
                        <c:v>2017</c:v>
                      </c:pt>
                      <c:pt idx="56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'EF and biocap'!#REF!</c15:sqref>
                        </c15:fullRef>
                        <c15:formulaRef>
                          <c15:sqref>'EF and biocap'!#REF!</c15:sqref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093-44E2-88AC-9977C6A5CE0A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'EF and biocap'!#REF!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'EF and biocap'!$B$3:$BG$3</c15:sqref>
                        </c15:fullRef>
                        <c15:formulaRef>
                          <c15:sqref>'EF and biocap'!$U$3:$BG$3</c15:sqref>
                        </c15:formulaRef>
                      </c:ext>
                    </c:extLst>
                    <c:numCache>
                      <c:formatCode>General</c:formatCode>
                      <c:ptCount val="39"/>
                      <c:pt idx="0">
                        <c:v>1962</c:v>
                      </c:pt>
                      <c:pt idx="1">
                        <c:v>1963</c:v>
                      </c:pt>
                      <c:pt idx="2">
                        <c:v>1964</c:v>
                      </c:pt>
                      <c:pt idx="3">
                        <c:v>1965</c:v>
                      </c:pt>
                      <c:pt idx="4">
                        <c:v>1966</c:v>
                      </c:pt>
                      <c:pt idx="5">
                        <c:v>1967</c:v>
                      </c:pt>
                      <c:pt idx="6">
                        <c:v>1968</c:v>
                      </c:pt>
                      <c:pt idx="7">
                        <c:v>1969</c:v>
                      </c:pt>
                      <c:pt idx="8">
                        <c:v>1970</c:v>
                      </c:pt>
                      <c:pt idx="9">
                        <c:v>1971</c:v>
                      </c:pt>
                      <c:pt idx="10">
                        <c:v>1972</c:v>
                      </c:pt>
                      <c:pt idx="11">
                        <c:v>1973</c:v>
                      </c:pt>
                      <c:pt idx="12">
                        <c:v>1974</c:v>
                      </c:pt>
                      <c:pt idx="13">
                        <c:v>1975</c:v>
                      </c:pt>
                      <c:pt idx="14">
                        <c:v>1976</c:v>
                      </c:pt>
                      <c:pt idx="15">
                        <c:v>1977</c:v>
                      </c:pt>
                      <c:pt idx="16">
                        <c:v>1978</c:v>
                      </c:pt>
                      <c:pt idx="17">
                        <c:v>1979</c:v>
                      </c:pt>
                      <c:pt idx="18">
                        <c:v>1980</c:v>
                      </c:pt>
                      <c:pt idx="19">
                        <c:v>1981</c:v>
                      </c:pt>
                      <c:pt idx="20">
                        <c:v>1982</c:v>
                      </c:pt>
                      <c:pt idx="21">
                        <c:v>1983</c:v>
                      </c:pt>
                      <c:pt idx="22">
                        <c:v>1984</c:v>
                      </c:pt>
                      <c:pt idx="23">
                        <c:v>1985</c:v>
                      </c:pt>
                      <c:pt idx="24">
                        <c:v>1986</c:v>
                      </c:pt>
                      <c:pt idx="25">
                        <c:v>1987</c:v>
                      </c:pt>
                      <c:pt idx="26">
                        <c:v>1988</c:v>
                      </c:pt>
                      <c:pt idx="27">
                        <c:v>1989</c:v>
                      </c:pt>
                      <c:pt idx="28">
                        <c:v>1990</c:v>
                      </c:pt>
                      <c:pt idx="29">
                        <c:v>1991</c:v>
                      </c:pt>
                      <c:pt idx="30">
                        <c:v>1992</c:v>
                      </c:pt>
                      <c:pt idx="31">
                        <c:v>1993</c:v>
                      </c:pt>
                      <c:pt idx="32">
                        <c:v>1994</c:v>
                      </c:pt>
                      <c:pt idx="33">
                        <c:v>1995</c:v>
                      </c:pt>
                      <c:pt idx="34">
                        <c:v>1996</c:v>
                      </c:pt>
                      <c:pt idx="35">
                        <c:v>1997</c:v>
                      </c:pt>
                      <c:pt idx="36">
                        <c:v>1998</c:v>
                      </c:pt>
                      <c:pt idx="37">
                        <c:v>1999</c:v>
                      </c:pt>
                      <c:pt idx="38">
                        <c:v>2000</c:v>
                      </c:pt>
                      <c:pt idx="39">
                        <c:v>2001</c:v>
                      </c:pt>
                      <c:pt idx="40">
                        <c:v>2002</c:v>
                      </c:pt>
                      <c:pt idx="41">
                        <c:v>2003</c:v>
                      </c:pt>
                      <c:pt idx="42">
                        <c:v>2004</c:v>
                      </c:pt>
                      <c:pt idx="43">
                        <c:v>2005</c:v>
                      </c:pt>
                      <c:pt idx="44">
                        <c:v>2006</c:v>
                      </c:pt>
                      <c:pt idx="45">
                        <c:v>2007</c:v>
                      </c:pt>
                      <c:pt idx="46">
                        <c:v>2008</c:v>
                      </c:pt>
                      <c:pt idx="47">
                        <c:v>2009</c:v>
                      </c:pt>
                      <c:pt idx="48">
                        <c:v>2010</c:v>
                      </c:pt>
                      <c:pt idx="49">
                        <c:v>2011</c:v>
                      </c:pt>
                      <c:pt idx="50">
                        <c:v>2012</c:v>
                      </c:pt>
                      <c:pt idx="51">
                        <c:v>2013</c:v>
                      </c:pt>
                      <c:pt idx="52">
                        <c:v>2014</c:v>
                      </c:pt>
                      <c:pt idx="53">
                        <c:v>2015</c:v>
                      </c:pt>
                      <c:pt idx="54">
                        <c:v>2016</c:v>
                      </c:pt>
                      <c:pt idx="55">
                        <c:v>2017</c:v>
                      </c:pt>
                      <c:pt idx="56">
                        <c:v>2018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'EF and biocap'!#REF!</c15:sqref>
                        </c15:fullRef>
                        <c15:formulaRef>
                          <c15:sqref>'EF and biocap'!#REF!</c15:sqref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2093-44E2-88AC-9977C6A5CE0A}"/>
                  </c:ext>
                </c:extLst>
              </c15:ser>
            </c15:filteredLineSeries>
          </c:ext>
        </c:extLst>
      </c:lineChart>
      <c:catAx>
        <c:axId val="213761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621928"/>
        <c:crosses val="autoZero"/>
        <c:auto val="1"/>
        <c:lblAlgn val="ctr"/>
        <c:lblOffset val="100"/>
        <c:noMultiLvlLbl val="0"/>
      </c:catAx>
      <c:valAx>
        <c:axId val="2137621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1200" b="0" i="0" u="none" strike="noStrike" baseline="0">
                    <a:effectLst/>
                  </a:rPr>
                  <a:t>Global hectares per capita</a:t>
                </a:r>
                <a:endParaRPr lang="en-ZA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61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'GHG emissions'!$C$18</c:f>
              <c:strCache>
                <c:ptCount val="1"/>
                <c:pt idx="0">
                  <c:v>Electricity/Heat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'GHG emissions'!$F$17:$AI$17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'GHG emissions'!$F$18:$AI$18</c:f>
              <c:numCache>
                <c:formatCode>0.0</c:formatCode>
                <c:ptCount val="30"/>
                <c:pt idx="0">
                  <c:v>146.55000000000001</c:v>
                </c:pt>
                <c:pt idx="1">
                  <c:v>146.09</c:v>
                </c:pt>
                <c:pt idx="2">
                  <c:v>148.41</c:v>
                </c:pt>
                <c:pt idx="3">
                  <c:v>158.29</c:v>
                </c:pt>
                <c:pt idx="4">
                  <c:v>162.21</c:v>
                </c:pt>
                <c:pt idx="5">
                  <c:v>170.31</c:v>
                </c:pt>
                <c:pt idx="6">
                  <c:v>178.3</c:v>
                </c:pt>
                <c:pt idx="7">
                  <c:v>188.27</c:v>
                </c:pt>
                <c:pt idx="8">
                  <c:v>195.36</c:v>
                </c:pt>
                <c:pt idx="9">
                  <c:v>185.33</c:v>
                </c:pt>
                <c:pt idx="10">
                  <c:v>192.89</c:v>
                </c:pt>
                <c:pt idx="11">
                  <c:v>228.45</c:v>
                </c:pt>
                <c:pt idx="12">
                  <c:v>231.7</c:v>
                </c:pt>
                <c:pt idx="13">
                  <c:v>246.9</c:v>
                </c:pt>
                <c:pt idx="14">
                  <c:v>262.48</c:v>
                </c:pt>
                <c:pt idx="15">
                  <c:v>252.26</c:v>
                </c:pt>
                <c:pt idx="16">
                  <c:v>253.62</c:v>
                </c:pt>
                <c:pt idx="17">
                  <c:v>266.91000000000003</c:v>
                </c:pt>
                <c:pt idx="18">
                  <c:v>294.88</c:v>
                </c:pt>
                <c:pt idx="19">
                  <c:v>257.7</c:v>
                </c:pt>
                <c:pt idx="20">
                  <c:v>304.01</c:v>
                </c:pt>
                <c:pt idx="21">
                  <c:v>288.7</c:v>
                </c:pt>
                <c:pt idx="22">
                  <c:v>296.06</c:v>
                </c:pt>
                <c:pt idx="23">
                  <c:v>294.04000000000002</c:v>
                </c:pt>
                <c:pt idx="24">
                  <c:v>305.52</c:v>
                </c:pt>
                <c:pt idx="25">
                  <c:v>286.33999999999997</c:v>
                </c:pt>
                <c:pt idx="26">
                  <c:v>292.38</c:v>
                </c:pt>
                <c:pt idx="27">
                  <c:v>286</c:v>
                </c:pt>
                <c:pt idx="28">
                  <c:v>283.60000000000002</c:v>
                </c:pt>
                <c:pt idx="29">
                  <c:v>290.29000000000002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89-46FE-BB10-3E9CEA539988}"/>
            </c:ext>
          </c:extLst>
        </c:ser>
        <c:ser>
          <c:idx val="1"/>
          <c:order val="1"/>
          <c:tx>
            <c:strRef>
              <c:f>'GHG emissions'!$C$19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'GHG emissions'!$F$17:$AI$17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'GHG emissions'!$F$19:$AI$19</c:f>
              <c:numCache>
                <c:formatCode>0.0</c:formatCode>
                <c:ptCount val="30"/>
                <c:pt idx="0">
                  <c:v>30.38</c:v>
                </c:pt>
                <c:pt idx="1">
                  <c:v>30.42</c:v>
                </c:pt>
                <c:pt idx="2">
                  <c:v>30.91</c:v>
                </c:pt>
                <c:pt idx="3">
                  <c:v>31.15</c:v>
                </c:pt>
                <c:pt idx="4">
                  <c:v>32.299999999999997</c:v>
                </c:pt>
                <c:pt idx="5">
                  <c:v>36.25</c:v>
                </c:pt>
                <c:pt idx="6">
                  <c:v>35.340000000000003</c:v>
                </c:pt>
                <c:pt idx="7">
                  <c:v>36.270000000000003</c:v>
                </c:pt>
                <c:pt idx="8">
                  <c:v>35.93</c:v>
                </c:pt>
                <c:pt idx="9">
                  <c:v>36.42</c:v>
                </c:pt>
                <c:pt idx="10">
                  <c:v>36.21</c:v>
                </c:pt>
                <c:pt idx="11">
                  <c:v>37.049999999999997</c:v>
                </c:pt>
                <c:pt idx="12">
                  <c:v>37.86</c:v>
                </c:pt>
                <c:pt idx="13">
                  <c:v>40.090000000000003</c:v>
                </c:pt>
                <c:pt idx="14">
                  <c:v>42.4</c:v>
                </c:pt>
                <c:pt idx="15">
                  <c:v>44.36</c:v>
                </c:pt>
                <c:pt idx="16">
                  <c:v>45.53</c:v>
                </c:pt>
                <c:pt idx="17">
                  <c:v>50.02</c:v>
                </c:pt>
                <c:pt idx="18">
                  <c:v>48.28</c:v>
                </c:pt>
                <c:pt idx="19">
                  <c:v>46.27</c:v>
                </c:pt>
                <c:pt idx="20">
                  <c:v>47.72</c:v>
                </c:pt>
                <c:pt idx="21">
                  <c:v>50.05</c:v>
                </c:pt>
                <c:pt idx="22">
                  <c:v>50.12</c:v>
                </c:pt>
                <c:pt idx="23">
                  <c:v>55.13</c:v>
                </c:pt>
                <c:pt idx="24">
                  <c:v>52.64</c:v>
                </c:pt>
                <c:pt idx="25">
                  <c:v>55.3</c:v>
                </c:pt>
                <c:pt idx="26">
                  <c:v>52.86</c:v>
                </c:pt>
                <c:pt idx="27">
                  <c:v>58.15</c:v>
                </c:pt>
                <c:pt idx="28">
                  <c:v>58.29</c:v>
                </c:pt>
                <c:pt idx="29">
                  <c:v>58.54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89-46FE-BB10-3E9CEA539988}"/>
            </c:ext>
          </c:extLst>
        </c:ser>
        <c:ser>
          <c:idx val="2"/>
          <c:order val="2"/>
          <c:tx>
            <c:strRef>
              <c:f>'GHG emissions'!$C$20</c:f>
              <c:strCache>
                <c:ptCount val="1"/>
                <c:pt idx="0">
                  <c:v>Energy - Manufacturing/Construction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'GHG emissions'!$F$17:$AI$17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'GHG emissions'!$F$20:$AI$20</c:f>
              <c:numCache>
                <c:formatCode>0.0</c:formatCode>
                <c:ptCount val="30"/>
                <c:pt idx="0">
                  <c:v>61.97</c:v>
                </c:pt>
                <c:pt idx="1">
                  <c:v>56.910000000000004</c:v>
                </c:pt>
                <c:pt idx="2">
                  <c:v>51.230000000000004</c:v>
                </c:pt>
                <c:pt idx="3">
                  <c:v>44.33</c:v>
                </c:pt>
                <c:pt idx="4">
                  <c:v>46.019999999999996</c:v>
                </c:pt>
                <c:pt idx="5">
                  <c:v>47.73</c:v>
                </c:pt>
                <c:pt idx="6">
                  <c:v>51.84</c:v>
                </c:pt>
                <c:pt idx="7">
                  <c:v>55.92</c:v>
                </c:pt>
                <c:pt idx="8">
                  <c:v>57.919999999999995</c:v>
                </c:pt>
                <c:pt idx="9">
                  <c:v>50.78</c:v>
                </c:pt>
                <c:pt idx="10">
                  <c:v>50.410000000000004</c:v>
                </c:pt>
                <c:pt idx="11">
                  <c:v>46.75</c:v>
                </c:pt>
                <c:pt idx="12">
                  <c:v>51</c:v>
                </c:pt>
                <c:pt idx="13">
                  <c:v>54.03</c:v>
                </c:pt>
                <c:pt idx="14">
                  <c:v>61.4</c:v>
                </c:pt>
                <c:pt idx="15">
                  <c:v>66.45</c:v>
                </c:pt>
                <c:pt idx="16">
                  <c:v>63.900000000000006</c:v>
                </c:pt>
                <c:pt idx="17">
                  <c:v>58.449999999999996</c:v>
                </c:pt>
                <c:pt idx="18">
                  <c:v>60.17</c:v>
                </c:pt>
                <c:pt idx="19">
                  <c:v>78.929999999999993</c:v>
                </c:pt>
                <c:pt idx="20">
                  <c:v>69.569999999999993</c:v>
                </c:pt>
                <c:pt idx="21">
                  <c:v>62.54</c:v>
                </c:pt>
                <c:pt idx="22">
                  <c:v>63.93</c:v>
                </c:pt>
                <c:pt idx="23">
                  <c:v>70.58</c:v>
                </c:pt>
                <c:pt idx="24">
                  <c:v>72.699999999999989</c:v>
                </c:pt>
                <c:pt idx="25">
                  <c:v>69.430000000000007</c:v>
                </c:pt>
                <c:pt idx="26">
                  <c:v>70.150000000000006</c:v>
                </c:pt>
                <c:pt idx="27">
                  <c:v>68.52</c:v>
                </c:pt>
                <c:pt idx="28">
                  <c:v>70.5</c:v>
                </c:pt>
                <c:pt idx="29">
                  <c:v>68.97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89-46FE-BB10-3E9CEA539988}"/>
            </c:ext>
          </c:extLst>
        </c:ser>
        <c:ser>
          <c:idx val="3"/>
          <c:order val="3"/>
          <c:tx>
            <c:strRef>
              <c:f>'GHG emissions'!$C$21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'GHG emissions'!$F$17:$AI$17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'GHG emissions'!$F$21:$AI$21</c:f>
              <c:numCache>
                <c:formatCode>0.0</c:formatCode>
                <c:ptCount val="30"/>
                <c:pt idx="0">
                  <c:v>32.369999999999997</c:v>
                </c:pt>
                <c:pt idx="1">
                  <c:v>32.549999999999997</c:v>
                </c:pt>
                <c:pt idx="2">
                  <c:v>31.91</c:v>
                </c:pt>
                <c:pt idx="3">
                  <c:v>31.64</c:v>
                </c:pt>
                <c:pt idx="4">
                  <c:v>30.92</c:v>
                </c:pt>
                <c:pt idx="5">
                  <c:v>30.69</c:v>
                </c:pt>
                <c:pt idx="6">
                  <c:v>32.25</c:v>
                </c:pt>
                <c:pt idx="7">
                  <c:v>32.67</c:v>
                </c:pt>
                <c:pt idx="8">
                  <c:v>33.369999999999997</c:v>
                </c:pt>
                <c:pt idx="9">
                  <c:v>33.090000000000003</c:v>
                </c:pt>
                <c:pt idx="10">
                  <c:v>33.1</c:v>
                </c:pt>
                <c:pt idx="11">
                  <c:v>32.14</c:v>
                </c:pt>
                <c:pt idx="12">
                  <c:v>33.46</c:v>
                </c:pt>
                <c:pt idx="13">
                  <c:v>31.64</c:v>
                </c:pt>
                <c:pt idx="14">
                  <c:v>31.02</c:v>
                </c:pt>
                <c:pt idx="15">
                  <c:v>32.03</c:v>
                </c:pt>
                <c:pt idx="16">
                  <c:v>31</c:v>
                </c:pt>
                <c:pt idx="17">
                  <c:v>31.95</c:v>
                </c:pt>
                <c:pt idx="18">
                  <c:v>32.39</c:v>
                </c:pt>
                <c:pt idx="19">
                  <c:v>32.619999999999997</c:v>
                </c:pt>
                <c:pt idx="20">
                  <c:v>32.46</c:v>
                </c:pt>
                <c:pt idx="21">
                  <c:v>32.270000000000003</c:v>
                </c:pt>
                <c:pt idx="22">
                  <c:v>32.83</c:v>
                </c:pt>
                <c:pt idx="23">
                  <c:v>31.86</c:v>
                </c:pt>
                <c:pt idx="24">
                  <c:v>32.07</c:v>
                </c:pt>
                <c:pt idx="25">
                  <c:v>30.5</c:v>
                </c:pt>
                <c:pt idx="26">
                  <c:v>29.17</c:v>
                </c:pt>
                <c:pt idx="27">
                  <c:v>30.77</c:v>
                </c:pt>
                <c:pt idx="28">
                  <c:v>30.1</c:v>
                </c:pt>
                <c:pt idx="29">
                  <c:v>28.88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89-46FE-BB10-3E9CEA539988}"/>
            </c:ext>
          </c:extLst>
        </c:ser>
        <c:ser>
          <c:idx val="4"/>
          <c:order val="4"/>
          <c:tx>
            <c:strRef>
              <c:f>'GHG emissions'!$C$22</c:f>
              <c:strCache>
                <c:ptCount val="1"/>
                <c:pt idx="0">
                  <c:v>Energy - Building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'GHG emissions'!$F$17:$AI$17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'GHG emissions'!$F$22:$AI$22</c:f>
              <c:numCache>
                <c:formatCode>0.0</c:formatCode>
                <c:ptCount val="30"/>
                <c:pt idx="0">
                  <c:v>14.04</c:v>
                </c:pt>
                <c:pt idx="1">
                  <c:v>14.6</c:v>
                </c:pt>
                <c:pt idx="2">
                  <c:v>14.53</c:v>
                </c:pt>
                <c:pt idx="3">
                  <c:v>17.95</c:v>
                </c:pt>
                <c:pt idx="4">
                  <c:v>17.010000000000002</c:v>
                </c:pt>
                <c:pt idx="5">
                  <c:v>15.32</c:v>
                </c:pt>
                <c:pt idx="6">
                  <c:v>13.89</c:v>
                </c:pt>
                <c:pt idx="7">
                  <c:v>14.27</c:v>
                </c:pt>
                <c:pt idx="8">
                  <c:v>13.69</c:v>
                </c:pt>
                <c:pt idx="9">
                  <c:v>12.56</c:v>
                </c:pt>
                <c:pt idx="10">
                  <c:v>11.73</c:v>
                </c:pt>
                <c:pt idx="11">
                  <c:v>15.35</c:v>
                </c:pt>
                <c:pt idx="12">
                  <c:v>18.27</c:v>
                </c:pt>
                <c:pt idx="13">
                  <c:v>20.18</c:v>
                </c:pt>
                <c:pt idx="14">
                  <c:v>22.61</c:v>
                </c:pt>
                <c:pt idx="15">
                  <c:v>24.11</c:v>
                </c:pt>
                <c:pt idx="16">
                  <c:v>26.82</c:v>
                </c:pt>
                <c:pt idx="17">
                  <c:v>32.94</c:v>
                </c:pt>
                <c:pt idx="18">
                  <c:v>35.770000000000003</c:v>
                </c:pt>
                <c:pt idx="19">
                  <c:v>34.53</c:v>
                </c:pt>
                <c:pt idx="20">
                  <c:v>16.05</c:v>
                </c:pt>
                <c:pt idx="21">
                  <c:v>18.5</c:v>
                </c:pt>
                <c:pt idx="22">
                  <c:v>27.64</c:v>
                </c:pt>
                <c:pt idx="23">
                  <c:v>28.77</c:v>
                </c:pt>
                <c:pt idx="24">
                  <c:v>29.06</c:v>
                </c:pt>
                <c:pt idx="25">
                  <c:v>25.87</c:v>
                </c:pt>
                <c:pt idx="26">
                  <c:v>23.37</c:v>
                </c:pt>
                <c:pt idx="27">
                  <c:v>36.99</c:v>
                </c:pt>
                <c:pt idx="28">
                  <c:v>36.729999999999997</c:v>
                </c:pt>
                <c:pt idx="29">
                  <c:v>36.85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89-46FE-BB10-3E9CEA539988}"/>
            </c:ext>
          </c:extLst>
        </c:ser>
        <c:ser>
          <c:idx val="5"/>
          <c:order val="5"/>
          <c:tx>
            <c:strRef>
              <c:f>'GHG emissions'!$C$23</c:f>
              <c:strCache>
                <c:ptCount val="1"/>
                <c:pt idx="0">
                  <c:v>Land-Use Change and Forestry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'GHG emissions'!$F$17:$AI$17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'GHG emissions'!$F$23:$AI$23</c:f>
              <c:numCache>
                <c:formatCode>0.0</c:formatCode>
                <c:ptCount val="30"/>
                <c:pt idx="0">
                  <c:v>6.77</c:v>
                </c:pt>
                <c:pt idx="1">
                  <c:v>6.77</c:v>
                </c:pt>
                <c:pt idx="2">
                  <c:v>6.77</c:v>
                </c:pt>
                <c:pt idx="3">
                  <c:v>6.77</c:v>
                </c:pt>
                <c:pt idx="4">
                  <c:v>6.77</c:v>
                </c:pt>
                <c:pt idx="5">
                  <c:v>6.77</c:v>
                </c:pt>
                <c:pt idx="6">
                  <c:v>7.85</c:v>
                </c:pt>
                <c:pt idx="7">
                  <c:v>7.85</c:v>
                </c:pt>
                <c:pt idx="8">
                  <c:v>8.99</c:v>
                </c:pt>
                <c:pt idx="9">
                  <c:v>8.11</c:v>
                </c:pt>
                <c:pt idx="10">
                  <c:v>6.91</c:v>
                </c:pt>
                <c:pt idx="11">
                  <c:v>6.41</c:v>
                </c:pt>
                <c:pt idx="12">
                  <c:v>6.47</c:v>
                </c:pt>
                <c:pt idx="13">
                  <c:v>6.65</c:v>
                </c:pt>
                <c:pt idx="14">
                  <c:v>6.48</c:v>
                </c:pt>
                <c:pt idx="15">
                  <c:v>6.74</c:v>
                </c:pt>
                <c:pt idx="16">
                  <c:v>6.48</c:v>
                </c:pt>
                <c:pt idx="17">
                  <c:v>6.78</c:v>
                </c:pt>
                <c:pt idx="18">
                  <c:v>6.62</c:v>
                </c:pt>
                <c:pt idx="19">
                  <c:v>6.51</c:v>
                </c:pt>
                <c:pt idx="20">
                  <c:v>6.55</c:v>
                </c:pt>
                <c:pt idx="21">
                  <c:v>6.4</c:v>
                </c:pt>
                <c:pt idx="22">
                  <c:v>6.43</c:v>
                </c:pt>
                <c:pt idx="23">
                  <c:v>6.41</c:v>
                </c:pt>
                <c:pt idx="24">
                  <c:v>6.47</c:v>
                </c:pt>
                <c:pt idx="25">
                  <c:v>6.39</c:v>
                </c:pt>
                <c:pt idx="26">
                  <c:v>6.69</c:v>
                </c:pt>
                <c:pt idx="27">
                  <c:v>6.76</c:v>
                </c:pt>
                <c:pt idx="28">
                  <c:v>7.07</c:v>
                </c:pt>
                <c:pt idx="29">
                  <c:v>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89-46FE-BB10-3E9CEA539988}"/>
            </c:ext>
          </c:extLst>
        </c:ser>
        <c:ser>
          <c:idx val="6"/>
          <c:order val="6"/>
          <c:tx>
            <c:strRef>
              <c:f>'GHG emissions'!$C$24</c:f>
              <c:strCache>
                <c:ptCount val="1"/>
                <c:pt idx="0">
                  <c:v>Other sectors / activities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'GHG emissions'!$F$17:$AI$17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'GHG emissions'!$F$24:$AI$24</c:f>
              <c:numCache>
                <c:formatCode>0.0</c:formatCode>
                <c:ptCount val="30"/>
                <c:pt idx="0">
                  <c:v>46.350000000000009</c:v>
                </c:pt>
                <c:pt idx="1">
                  <c:v>47.17</c:v>
                </c:pt>
                <c:pt idx="2">
                  <c:v>46.97</c:v>
                </c:pt>
                <c:pt idx="3">
                  <c:v>51.180000000000007</c:v>
                </c:pt>
                <c:pt idx="4">
                  <c:v>52.989999999999995</c:v>
                </c:pt>
                <c:pt idx="5">
                  <c:v>54.03</c:v>
                </c:pt>
                <c:pt idx="6">
                  <c:v>52.99</c:v>
                </c:pt>
                <c:pt idx="7">
                  <c:v>53.63</c:v>
                </c:pt>
                <c:pt idx="8">
                  <c:v>52.27</c:v>
                </c:pt>
                <c:pt idx="9">
                  <c:v>50.82</c:v>
                </c:pt>
                <c:pt idx="10">
                  <c:v>49.6</c:v>
                </c:pt>
                <c:pt idx="11">
                  <c:v>48.22</c:v>
                </c:pt>
                <c:pt idx="12">
                  <c:v>50.699999999999996</c:v>
                </c:pt>
                <c:pt idx="13">
                  <c:v>54</c:v>
                </c:pt>
                <c:pt idx="14">
                  <c:v>55.599999999999994</c:v>
                </c:pt>
                <c:pt idx="15">
                  <c:v>56.33</c:v>
                </c:pt>
                <c:pt idx="16">
                  <c:v>57.58</c:v>
                </c:pt>
                <c:pt idx="17">
                  <c:v>59.12</c:v>
                </c:pt>
                <c:pt idx="18">
                  <c:v>60.97</c:v>
                </c:pt>
                <c:pt idx="19">
                  <c:v>61.34</c:v>
                </c:pt>
                <c:pt idx="20">
                  <c:v>64.31</c:v>
                </c:pt>
                <c:pt idx="21">
                  <c:v>66.290000000000006</c:v>
                </c:pt>
                <c:pt idx="22">
                  <c:v>67.990000000000009</c:v>
                </c:pt>
                <c:pt idx="23">
                  <c:v>67.98</c:v>
                </c:pt>
                <c:pt idx="24">
                  <c:v>68.87</c:v>
                </c:pt>
                <c:pt idx="25">
                  <c:v>68.680000000000007</c:v>
                </c:pt>
                <c:pt idx="26">
                  <c:v>68.260000000000005</c:v>
                </c:pt>
                <c:pt idx="27">
                  <c:v>70.259999999999991</c:v>
                </c:pt>
                <c:pt idx="28">
                  <c:v>70.419999999999987</c:v>
                </c:pt>
                <c:pt idx="29">
                  <c:v>71.900000000000006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89-46FE-BB10-3E9CEA539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3577679"/>
        <c:axId val="803578927"/>
      </c:areaChart>
      <c:catAx>
        <c:axId val="803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3578927"/>
        <c:crosses val="autoZero"/>
        <c:auto val="1"/>
        <c:lblAlgn val="ctr"/>
        <c:lblOffset val="100"/>
        <c:noMultiLvlLbl val="0"/>
      </c:catAx>
      <c:valAx>
        <c:axId val="80357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3577679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'Water withdrawals &amp; prod'!$A$5</c:f>
              <c:strCache>
                <c:ptCount val="1"/>
                <c:pt idx="0">
                  <c:v>Level of water stress (LHS)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'Water withdrawals &amp; prod'!$B$4:$W$4</c15:sqref>
                  </c15:fullRef>
                </c:ext>
              </c:extLst>
              <c:f>'Water withdrawals &amp; prod'!$D$4:$W$4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'Water withdrawals &amp; prod'!$B$5:$W$5</c15:sqref>
                  </c15:fullRef>
                </c:ext>
              </c:extLst>
              <c:f>'Water withdrawals &amp; prod'!$D$5:$W$5</c:f>
              <c:numCache>
                <c:formatCode>_-* #\ ##0.0_-;\-* #\ ##0.0_-;_-* "-"??_-;_-@_-</c:formatCode>
                <c:ptCount val="20"/>
                <c:pt idx="0">
                  <c:v>40.771693880000001</c:v>
                </c:pt>
                <c:pt idx="1">
                  <c:v>41.45323776</c:v>
                </c:pt>
                <c:pt idx="2">
                  <c:v>42.13478164</c:v>
                </c:pt>
                <c:pt idx="3">
                  <c:v>42.81632553</c:v>
                </c:pt>
                <c:pt idx="4">
                  <c:v>43.49786941</c:v>
                </c:pt>
                <c:pt idx="5">
                  <c:v>44.179413289999999</c:v>
                </c:pt>
                <c:pt idx="6">
                  <c:v>44.860957169999999</c:v>
                </c:pt>
                <c:pt idx="7">
                  <c:v>45.542501049999998</c:v>
                </c:pt>
                <c:pt idx="8">
                  <c:v>46.224044929999998</c:v>
                </c:pt>
                <c:pt idx="9">
                  <c:v>46.905588809999998</c:v>
                </c:pt>
                <c:pt idx="10">
                  <c:v>47.587132689999997</c:v>
                </c:pt>
                <c:pt idx="11">
                  <c:v>48.268676569999997</c:v>
                </c:pt>
                <c:pt idx="12">
                  <c:v>48.950220450000003</c:v>
                </c:pt>
                <c:pt idx="13">
                  <c:v>45.744476460000001</c:v>
                </c:pt>
                <c:pt idx="14">
                  <c:v>52.747358310000003</c:v>
                </c:pt>
                <c:pt idx="15">
                  <c:v>59.750240150000003</c:v>
                </c:pt>
                <c:pt idx="16">
                  <c:v>60.99903939</c:v>
                </c:pt>
                <c:pt idx="17">
                  <c:v>62.055715659999997</c:v>
                </c:pt>
                <c:pt idx="18">
                  <c:v>63.560678830000001</c:v>
                </c:pt>
                <c:pt idx="19">
                  <c:v>63.560678830000001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9-4C63-A8C8-96738FE77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581135"/>
        <c:axId val="116582799"/>
      </c:barChart>
      <c:lineChart>
        <c:grouping val="standard"/>
        <c:varyColors val="0"/>
        <c:ser>
          <c:idx val="1"/>
          <c:order val="1"/>
          <c:tx>
            <c:strRef>
              <c:f>'Water withdrawals &amp; prod'!$A$6</c:f>
              <c:strCache>
                <c:ptCount val="1"/>
                <c:pt idx="0">
                  <c:v>Water productivity (RHS)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'Water withdrawals &amp; prod'!$B$4:$W$4</c15:sqref>
                  </c15:fullRef>
                </c:ext>
              </c:extLst>
              <c:f>'Water withdrawals &amp; prod'!$D$4:$W$4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'Water withdrawals &amp; prod'!$B$6:$W$6</c15:sqref>
                  </c15:fullRef>
                </c:ext>
              </c:extLst>
              <c:f>'Water withdrawals &amp; prod'!$D$6:$W$6</c:f>
              <c:numCache>
                <c:formatCode>_-* #\ ##0.0_-;\-* #\ ##0.0_-;_-* "-"??_-;_-@_-</c:formatCode>
                <c:ptCount val="20"/>
                <c:pt idx="2">
                  <c:v>17.942708402538685</c:v>
                </c:pt>
                <c:pt idx="7">
                  <c:v>20.929955383824229</c:v>
                </c:pt>
                <c:pt idx="12">
                  <c:v>21.536585417507389</c:v>
                </c:pt>
                <c:pt idx="17">
                  <c:v>18.217505351242075</c:v>
                </c:pt>
                <c:pt idx="18">
                  <c:v>18.050748866322579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B9-4C63-A8C8-96738FE77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94175"/>
        <c:axId val="202375455"/>
      </c:lineChart>
      <c:catAx>
        <c:axId val="116581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82799"/>
        <c:crosses val="autoZero"/>
        <c:auto val="1"/>
        <c:lblAlgn val="ctr"/>
        <c:lblOffset val="100"/>
        <c:noMultiLvlLbl val="0"/>
      </c:catAx>
      <c:valAx>
        <c:axId val="116582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Freshwater withdrawal as a proportion of available freshwater resources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81135"/>
        <c:crosses val="autoZero"/>
        <c:crossBetween val="between"/>
      </c:valAx>
      <c:valAx>
        <c:axId val="202375455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Water productivity, in constant 2015 US$ GDP per m</a:t>
                </a:r>
                <a:r>
                  <a:rPr lang="en-ZA" baseline="30000"/>
                  <a:t>3</a:t>
                </a:r>
                <a:r>
                  <a:rPr lang="en-ZA"/>
                  <a:t> of freshwater withdrawal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94175"/>
        <c:crosses val="max"/>
        <c:crossBetween val="between"/>
      </c:valAx>
      <c:catAx>
        <c:axId val="2023941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37545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2"/>
          <c:order val="2"/>
          <c:tx>
            <c:strRef>
              <c:f>'HH income, debt, savings'!$F$10</c:f>
              <c:strCache>
                <c:ptCount val="1"/>
                <c:pt idx="0">
                  <c:v>Disposable income per capita of households, in constant 2015 prices (LHS)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'HH income, debt, savings'!$B$35:$B$86</c:f>
              <c:strCache>
                <c:ptCount val="52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</c:strCache>
            </c:strRef>
          </c:cat>
          <c:val>
            <c:numRef>
              <c:f>'HH income, debt, savings'!$F$35:$F$86</c:f>
              <c:numCache>
                <c:formatCode>_-* #\ ##0_-;\-* #\ ##0_-;_-* "-"??_-;_-@_-</c:formatCode>
                <c:ptCount val="52"/>
                <c:pt idx="0">
                  <c:v>32772</c:v>
                </c:pt>
                <c:pt idx="1">
                  <c:v>35055</c:v>
                </c:pt>
                <c:pt idx="2">
                  <c:v>35902</c:v>
                </c:pt>
                <c:pt idx="3">
                  <c:v>35745</c:v>
                </c:pt>
                <c:pt idx="4">
                  <c:v>36881</c:v>
                </c:pt>
                <c:pt idx="5">
                  <c:v>37718</c:v>
                </c:pt>
                <c:pt idx="6">
                  <c:v>36288</c:v>
                </c:pt>
                <c:pt idx="7">
                  <c:v>37532</c:v>
                </c:pt>
                <c:pt idx="8">
                  <c:v>35745</c:v>
                </c:pt>
                <c:pt idx="9">
                  <c:v>37090</c:v>
                </c:pt>
                <c:pt idx="10">
                  <c:v>39422</c:v>
                </c:pt>
                <c:pt idx="11">
                  <c:v>37515</c:v>
                </c:pt>
                <c:pt idx="12">
                  <c:v>37426</c:v>
                </c:pt>
                <c:pt idx="13">
                  <c:v>37939</c:v>
                </c:pt>
                <c:pt idx="14">
                  <c:v>39359</c:v>
                </c:pt>
                <c:pt idx="15">
                  <c:v>38306</c:v>
                </c:pt>
                <c:pt idx="16">
                  <c:v>36512</c:v>
                </c:pt>
                <c:pt idx="17">
                  <c:v>37870</c:v>
                </c:pt>
                <c:pt idx="18">
                  <c:v>38779</c:v>
                </c:pt>
                <c:pt idx="19">
                  <c:v>38866</c:v>
                </c:pt>
                <c:pt idx="20">
                  <c:v>38098</c:v>
                </c:pt>
                <c:pt idx="21">
                  <c:v>37124</c:v>
                </c:pt>
                <c:pt idx="22">
                  <c:v>37156</c:v>
                </c:pt>
                <c:pt idx="23">
                  <c:v>36496</c:v>
                </c:pt>
                <c:pt idx="24">
                  <c:v>36579</c:v>
                </c:pt>
                <c:pt idx="25">
                  <c:v>37540</c:v>
                </c:pt>
                <c:pt idx="26">
                  <c:v>38531</c:v>
                </c:pt>
                <c:pt idx="27">
                  <c:v>38976</c:v>
                </c:pt>
                <c:pt idx="28">
                  <c:v>38620</c:v>
                </c:pt>
                <c:pt idx="29">
                  <c:v>38394</c:v>
                </c:pt>
                <c:pt idx="30">
                  <c:v>39098</c:v>
                </c:pt>
                <c:pt idx="31">
                  <c:v>39324</c:v>
                </c:pt>
                <c:pt idx="32">
                  <c:v>39374</c:v>
                </c:pt>
                <c:pt idx="33">
                  <c:v>39859</c:v>
                </c:pt>
                <c:pt idx="34">
                  <c:v>41789</c:v>
                </c:pt>
                <c:pt idx="35">
                  <c:v>43714</c:v>
                </c:pt>
                <c:pt idx="36">
                  <c:v>46528</c:v>
                </c:pt>
                <c:pt idx="37">
                  <c:v>48694</c:v>
                </c:pt>
                <c:pt idx="38">
                  <c:v>49163</c:v>
                </c:pt>
                <c:pt idx="39">
                  <c:v>47457</c:v>
                </c:pt>
                <c:pt idx="40">
                  <c:v>48289</c:v>
                </c:pt>
                <c:pt idx="41">
                  <c:v>49365</c:v>
                </c:pt>
                <c:pt idx="42">
                  <c:v>49895</c:v>
                </c:pt>
                <c:pt idx="43">
                  <c:v>49800</c:v>
                </c:pt>
                <c:pt idx="44">
                  <c:v>49622</c:v>
                </c:pt>
                <c:pt idx="45">
                  <c:v>50353</c:v>
                </c:pt>
                <c:pt idx="46">
                  <c:v>50008</c:v>
                </c:pt>
                <c:pt idx="47">
                  <c:v>50527</c:v>
                </c:pt>
                <c:pt idx="48">
                  <c:v>51035</c:v>
                </c:pt>
                <c:pt idx="49">
                  <c:v>50755</c:v>
                </c:pt>
                <c:pt idx="50">
                  <c:v>47830</c:v>
                </c:pt>
                <c:pt idx="51">
                  <c:v>49995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D5-40E0-A57C-BE0ABFEB9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0441576"/>
        <c:axId val="-2130438024"/>
      </c:areaChart>
      <c:lineChart>
        <c:grouping val="standard"/>
        <c:varyColors val="0"/>
        <c:ser>
          <c:idx val="0"/>
          <c:order val="0"/>
          <c:tx>
            <c:strRef>
              <c:f>'HH income, debt, savings'!$C$10</c:f>
              <c:strCache>
                <c:ptCount val="1"/>
                <c:pt idx="0">
                  <c:v>Household savings to disposable income ratio (in %) (RHS)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'HH income, debt, savings'!$B$35:$B$86</c:f>
              <c:strCache>
                <c:ptCount val="52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</c:strCache>
            </c:strRef>
          </c:cat>
          <c:val>
            <c:numRef>
              <c:f>'HH income, debt, savings'!$C$35:$C$86</c:f>
              <c:numCache>
                <c:formatCode>_-* #\ ##0.0_-;\-* #\ ##0.0_-;_-* "-"??_-;_-@_-</c:formatCode>
                <c:ptCount val="52"/>
                <c:pt idx="0">
                  <c:v>4</c:v>
                </c:pt>
                <c:pt idx="1">
                  <c:v>6.6</c:v>
                </c:pt>
                <c:pt idx="2">
                  <c:v>7.8</c:v>
                </c:pt>
                <c:pt idx="3">
                  <c:v>5.3</c:v>
                </c:pt>
                <c:pt idx="4">
                  <c:v>5.4</c:v>
                </c:pt>
                <c:pt idx="5">
                  <c:v>5.5</c:v>
                </c:pt>
                <c:pt idx="6">
                  <c:v>3.9</c:v>
                </c:pt>
                <c:pt idx="7">
                  <c:v>8.1</c:v>
                </c:pt>
                <c:pt idx="8">
                  <c:v>6</c:v>
                </c:pt>
                <c:pt idx="9">
                  <c:v>7.4</c:v>
                </c:pt>
                <c:pt idx="10">
                  <c:v>6.5</c:v>
                </c:pt>
                <c:pt idx="11">
                  <c:v>1.4</c:v>
                </c:pt>
                <c:pt idx="12">
                  <c:v>1.1000000000000001</c:v>
                </c:pt>
                <c:pt idx="13">
                  <c:v>1.8</c:v>
                </c:pt>
                <c:pt idx="14">
                  <c:v>3.2</c:v>
                </c:pt>
                <c:pt idx="15">
                  <c:v>5.5</c:v>
                </c:pt>
                <c:pt idx="16">
                  <c:v>3.3</c:v>
                </c:pt>
                <c:pt idx="17">
                  <c:v>4.9000000000000004</c:v>
                </c:pt>
                <c:pt idx="18">
                  <c:v>4.5</c:v>
                </c:pt>
                <c:pt idx="19">
                  <c:v>4.2</c:v>
                </c:pt>
                <c:pt idx="20">
                  <c:v>2.1</c:v>
                </c:pt>
                <c:pt idx="21">
                  <c:v>2.1</c:v>
                </c:pt>
                <c:pt idx="22">
                  <c:v>4.8</c:v>
                </c:pt>
                <c:pt idx="23">
                  <c:v>3.9</c:v>
                </c:pt>
                <c:pt idx="24">
                  <c:v>2.6</c:v>
                </c:pt>
                <c:pt idx="25">
                  <c:v>2.1</c:v>
                </c:pt>
                <c:pt idx="26">
                  <c:v>1.8</c:v>
                </c:pt>
                <c:pt idx="27">
                  <c:v>3</c:v>
                </c:pt>
                <c:pt idx="28">
                  <c:v>2.1</c:v>
                </c:pt>
                <c:pt idx="29">
                  <c:v>1.5</c:v>
                </c:pt>
                <c:pt idx="30">
                  <c:v>1.1000000000000001</c:v>
                </c:pt>
                <c:pt idx="31">
                  <c:v>0.7</c:v>
                </c:pt>
                <c:pt idx="32">
                  <c:v>0.7</c:v>
                </c:pt>
                <c:pt idx="33">
                  <c:v>0.3</c:v>
                </c:pt>
                <c:pt idx="34">
                  <c:v>0.3</c:v>
                </c:pt>
                <c:pt idx="35">
                  <c:v>0</c:v>
                </c:pt>
                <c:pt idx="36">
                  <c:v>-2.4</c:v>
                </c:pt>
                <c:pt idx="37">
                  <c:v>-2.9</c:v>
                </c:pt>
                <c:pt idx="38">
                  <c:v>-1.3</c:v>
                </c:pt>
                <c:pt idx="39">
                  <c:v>-0.9</c:v>
                </c:pt>
                <c:pt idx="40">
                  <c:v>-1.4</c:v>
                </c:pt>
                <c:pt idx="41">
                  <c:v>-1.6</c:v>
                </c:pt>
                <c:pt idx="42">
                  <c:v>-2.2000000000000002</c:v>
                </c:pt>
                <c:pt idx="43">
                  <c:v>-2.4</c:v>
                </c:pt>
                <c:pt idx="44">
                  <c:v>-1.9</c:v>
                </c:pt>
                <c:pt idx="45">
                  <c:v>-1.1000000000000001</c:v>
                </c:pt>
                <c:pt idx="46">
                  <c:v>-0.9</c:v>
                </c:pt>
                <c:pt idx="47">
                  <c:v>-0.1</c:v>
                </c:pt>
                <c:pt idx="48">
                  <c:v>-0.3</c:v>
                </c:pt>
                <c:pt idx="49">
                  <c:v>-0.5</c:v>
                </c:pt>
                <c:pt idx="50">
                  <c:v>0.9</c:v>
                </c:pt>
                <c:pt idx="5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5-40E0-A57C-BE0ABFEB9618}"/>
            </c:ext>
          </c:extLst>
        </c:ser>
        <c:ser>
          <c:idx val="1"/>
          <c:order val="1"/>
          <c:tx>
            <c:strRef>
              <c:f>'HH income, debt, savings'!$D$10</c:f>
              <c:strCache>
                <c:ptCount val="1"/>
                <c:pt idx="0">
                  <c:v>Household debt to disposable income ratio (in %) (RHS)</c:v>
                </c:pt>
              </c:strCache>
            </c:strRef>
          </c:tx>
          <c:spPr>
            <a:ln w="381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'HH income, debt, savings'!$B$35:$B$86</c:f>
              <c:strCache>
                <c:ptCount val="52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</c:strCache>
            </c:strRef>
          </c:cat>
          <c:val>
            <c:numRef>
              <c:f>'HH income, debt, savings'!$D$35:$D$86</c:f>
              <c:numCache>
                <c:formatCode>_-* #\ ##0.0_-;\-* #\ ##0.0_-;_-* "-"??_-;_-@_-</c:formatCode>
                <c:ptCount val="52"/>
                <c:pt idx="0">
                  <c:v>37.299999999999997</c:v>
                </c:pt>
                <c:pt idx="1">
                  <c:v>36.9</c:v>
                </c:pt>
                <c:pt idx="2">
                  <c:v>36.1</c:v>
                </c:pt>
                <c:pt idx="3">
                  <c:v>37.1</c:v>
                </c:pt>
                <c:pt idx="4">
                  <c:v>37.200000000000003</c:v>
                </c:pt>
                <c:pt idx="5">
                  <c:v>38.5</c:v>
                </c:pt>
                <c:pt idx="6">
                  <c:v>40.200000000000003</c:v>
                </c:pt>
                <c:pt idx="7">
                  <c:v>37.6</c:v>
                </c:pt>
                <c:pt idx="8">
                  <c:v>38.4</c:v>
                </c:pt>
                <c:pt idx="9">
                  <c:v>37.4</c:v>
                </c:pt>
                <c:pt idx="10">
                  <c:v>37.1</c:v>
                </c:pt>
                <c:pt idx="11">
                  <c:v>40.6</c:v>
                </c:pt>
                <c:pt idx="12">
                  <c:v>42.6</c:v>
                </c:pt>
                <c:pt idx="13">
                  <c:v>44.5</c:v>
                </c:pt>
                <c:pt idx="14">
                  <c:v>47.9</c:v>
                </c:pt>
                <c:pt idx="15">
                  <c:v>47.8</c:v>
                </c:pt>
                <c:pt idx="16">
                  <c:v>44.6</c:v>
                </c:pt>
                <c:pt idx="17">
                  <c:v>40.6</c:v>
                </c:pt>
                <c:pt idx="18">
                  <c:v>42.3</c:v>
                </c:pt>
                <c:pt idx="19">
                  <c:v>44.7</c:v>
                </c:pt>
                <c:pt idx="20">
                  <c:v>46.5</c:v>
                </c:pt>
                <c:pt idx="21">
                  <c:v>48</c:v>
                </c:pt>
                <c:pt idx="22">
                  <c:v>46.3</c:v>
                </c:pt>
                <c:pt idx="23">
                  <c:v>47.3</c:v>
                </c:pt>
                <c:pt idx="24">
                  <c:v>49.1</c:v>
                </c:pt>
                <c:pt idx="25">
                  <c:v>53.1</c:v>
                </c:pt>
                <c:pt idx="26">
                  <c:v>55.7</c:v>
                </c:pt>
                <c:pt idx="27">
                  <c:v>55.1</c:v>
                </c:pt>
                <c:pt idx="28">
                  <c:v>54.5</c:v>
                </c:pt>
                <c:pt idx="29">
                  <c:v>51.9</c:v>
                </c:pt>
                <c:pt idx="30">
                  <c:v>49.3</c:v>
                </c:pt>
                <c:pt idx="31">
                  <c:v>48.7</c:v>
                </c:pt>
                <c:pt idx="32">
                  <c:v>47.4</c:v>
                </c:pt>
                <c:pt idx="33">
                  <c:v>49.8</c:v>
                </c:pt>
                <c:pt idx="34">
                  <c:v>52.6</c:v>
                </c:pt>
                <c:pt idx="35">
                  <c:v>59</c:v>
                </c:pt>
                <c:pt idx="36">
                  <c:v>69.900000000000006</c:v>
                </c:pt>
                <c:pt idx="37">
                  <c:v>76.8</c:v>
                </c:pt>
                <c:pt idx="38">
                  <c:v>77.599999999999994</c:v>
                </c:pt>
                <c:pt idx="39">
                  <c:v>76.400000000000006</c:v>
                </c:pt>
                <c:pt idx="40">
                  <c:v>73.3</c:v>
                </c:pt>
                <c:pt idx="41">
                  <c:v>71.099999999999994</c:v>
                </c:pt>
                <c:pt idx="42">
                  <c:v>71.8</c:v>
                </c:pt>
                <c:pt idx="43">
                  <c:v>71.8</c:v>
                </c:pt>
                <c:pt idx="44">
                  <c:v>70.5</c:v>
                </c:pt>
                <c:pt idx="45">
                  <c:v>68.400000000000006</c:v>
                </c:pt>
                <c:pt idx="46">
                  <c:v>66.2</c:v>
                </c:pt>
                <c:pt idx="47">
                  <c:v>64.599999999999994</c:v>
                </c:pt>
                <c:pt idx="48">
                  <c:v>63.7</c:v>
                </c:pt>
                <c:pt idx="49">
                  <c:v>64</c:v>
                </c:pt>
                <c:pt idx="50">
                  <c:v>67.900000000000006</c:v>
                </c:pt>
                <c:pt idx="51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5-40E0-A57C-BE0ABFEB9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1086952"/>
        <c:axId val="2131115752"/>
      </c:lineChart>
      <c:catAx>
        <c:axId val="-2130441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30438024"/>
        <c:crosses val="autoZero"/>
        <c:auto val="1"/>
        <c:lblAlgn val="ctr"/>
        <c:lblOffset val="100"/>
        <c:noMultiLvlLbl val="0"/>
      </c:catAx>
      <c:valAx>
        <c:axId val="-2130438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ZA"/>
                  <a:t>Disposable income per capita of households, in constant 2015 prices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30441576"/>
        <c:crosses val="autoZero"/>
        <c:crossBetween val="between"/>
        <c:majorUnit val="5000"/>
      </c:valAx>
      <c:valAx>
        <c:axId val="213111575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Household debt/savings to disposable income ratio (in 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31086952"/>
        <c:crosses val="max"/>
        <c:crossBetween val="between"/>
      </c:valAx>
      <c:catAx>
        <c:axId val="2131086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31115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'RE share elec Generation '!$A$7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cat>
            <c:numRef>
              <c:f>'RE share elec Generation '!$B$5:$AL$5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'RE share elec Generation '!$B$7:$AL$7</c:f>
              <c:numCache>
                <c:formatCode>[&gt;0.05]0.0;[=0]\-;\^</c:formatCode>
                <c:ptCount val="22"/>
                <c:pt idx="0">
                  <c:v>193.23920003937801</c:v>
                </c:pt>
                <c:pt idx="1">
                  <c:v>195.29910038366395</c:v>
                </c:pt>
                <c:pt idx="2">
                  <c:v>204.01630053390701</c:v>
                </c:pt>
                <c:pt idx="3">
                  <c:v>217.32817895718964</c:v>
                </c:pt>
                <c:pt idx="4">
                  <c:v>226.2022122573353</c:v>
                </c:pt>
                <c:pt idx="5">
                  <c:v>228.89016665260741</c:v>
                </c:pt>
                <c:pt idx="6">
                  <c:v>237.47174437756132</c:v>
                </c:pt>
                <c:pt idx="7">
                  <c:v>244.61584132781098</c:v>
                </c:pt>
                <c:pt idx="8">
                  <c:v>240.52764149148888</c:v>
                </c:pt>
                <c:pt idx="9">
                  <c:v>231.9991931509154</c:v>
                </c:pt>
                <c:pt idx="10">
                  <c:v>240.51390037491575</c:v>
                </c:pt>
                <c:pt idx="11">
                  <c:v>241.49393376057697</c:v>
                </c:pt>
                <c:pt idx="12">
                  <c:v>236.71548427166843</c:v>
                </c:pt>
                <c:pt idx="13">
                  <c:v>230.68842991079643</c:v>
                </c:pt>
                <c:pt idx="14">
                  <c:v>226.63884036136378</c:v>
                </c:pt>
                <c:pt idx="15">
                  <c:v>220.22230604524961</c:v>
                </c:pt>
                <c:pt idx="16">
                  <c:v>220.21100148566276</c:v>
                </c:pt>
                <c:pt idx="17">
                  <c:v>223.71314251192038</c:v>
                </c:pt>
                <c:pt idx="18">
                  <c:v>225.66624503711552</c:v>
                </c:pt>
                <c:pt idx="19">
                  <c:v>218.20738055909649</c:v>
                </c:pt>
                <c:pt idx="20">
                  <c:v>202.40526729575947</c:v>
                </c:pt>
                <c:pt idx="21">
                  <c:v>209.56827849999999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2-435A-9B80-55A4A5A01790}"/>
            </c:ext>
          </c:extLst>
        </c:ser>
        <c:ser>
          <c:idx val="1"/>
          <c:order val="1"/>
          <c:tx>
            <c:strRef>
              <c:f>'RE share elec Generation '!$A$8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'RE share elec Generation '!$B$5:$AL$5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'RE share elec Generation '!$B$8:$AL$8</c:f>
              <c:numCache>
                <c:formatCode>[&gt;0.05]0.0;[=0]\-;\^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1.1097222399059437E-3</c:v>
                </c:pt>
                <c:pt idx="4">
                  <c:v>3.3260000656510445E-3</c:v>
                </c:pt>
                <c:pt idx="5">
                  <c:v>8.5938996305008244E-2</c:v>
                </c:pt>
                <c:pt idx="6">
                  <c:v>1.9536389983233402E-2</c:v>
                </c:pt>
                <c:pt idx="7">
                  <c:v>8.5938996305008244E-2</c:v>
                </c:pt>
                <c:pt idx="8">
                  <c:v>8.5938996305008244E-2</c:v>
                </c:pt>
                <c:pt idx="9">
                  <c:v>6.7874999010757286E-3</c:v>
                </c:pt>
                <c:pt idx="10">
                  <c:v>0.80929993265095479</c:v>
                </c:pt>
                <c:pt idx="11">
                  <c:v>0.87794203655790948</c:v>
                </c:pt>
                <c:pt idx="12">
                  <c:v>1.7619719909118858</c:v>
                </c:pt>
                <c:pt idx="13">
                  <c:v>2.9789559136191786</c:v>
                </c:pt>
                <c:pt idx="14">
                  <c:v>3.1</c:v>
                </c:pt>
                <c:pt idx="15">
                  <c:v>3.975621911739649</c:v>
                </c:pt>
                <c:pt idx="16">
                  <c:v>1.7104404498210939</c:v>
                </c:pt>
                <c:pt idx="17">
                  <c:v>1.8785397853126597</c:v>
                </c:pt>
                <c:pt idx="18">
                  <c:v>1.8502811381836768</c:v>
                </c:pt>
                <c:pt idx="19">
                  <c:v>1.8592605213835405</c:v>
                </c:pt>
                <c:pt idx="20">
                  <c:v>1.8592605213835405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42-435A-9B80-55A4A5A01790}"/>
            </c:ext>
          </c:extLst>
        </c:ser>
        <c:ser>
          <c:idx val="2"/>
          <c:order val="2"/>
          <c:tx>
            <c:strRef>
              <c:f>'RE share elec Generation '!$A$9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accent6"/>
            </a:solidFill>
          </c:spPr>
          <c:cat>
            <c:numRef>
              <c:f>'RE share elec Generation '!$B$5:$AL$5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'RE share elec Generation '!$B$9:$AL$9</c:f>
              <c:numCache>
                <c:formatCode>[&gt;0.05]0.0;[=0]\-;\^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1.153</c:v>
                </c:pt>
                <c:pt idx="8">
                  <c:v>0.14300000000000002</c:v>
                </c:pt>
                <c:pt idx="9">
                  <c:v>4.9000000000000002E-2</c:v>
                </c:pt>
                <c:pt idx="10">
                  <c:v>0.19700000000000001</c:v>
                </c:pt>
                <c:pt idx="11">
                  <c:v>0.70899999999999996</c:v>
                </c:pt>
                <c:pt idx="12">
                  <c:v>1.9040000000000001</c:v>
                </c:pt>
                <c:pt idx="13">
                  <c:v>3.621</c:v>
                </c:pt>
                <c:pt idx="14">
                  <c:v>3.7090000000000001</c:v>
                </c:pt>
                <c:pt idx="15">
                  <c:v>3.9881720430107528</c:v>
                </c:pt>
                <c:pt idx="16">
                  <c:v>4.2322580645161292</c:v>
                </c:pt>
                <c:pt idx="17">
                  <c:v>3.118279569892473E-2</c:v>
                </c:pt>
                <c:pt idx="18">
                  <c:v>0.12688172043010754</c:v>
                </c:pt>
                <c:pt idx="19">
                  <c:v>1.2924731182795699</c:v>
                </c:pt>
                <c:pt idx="20">
                  <c:v>1.4279569892473116</c:v>
                </c:pt>
                <c:pt idx="21">
                  <c:v>1.56666666666667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42-435A-9B80-55A4A5A01790}"/>
            </c:ext>
          </c:extLst>
        </c:ser>
        <c:ser>
          <c:idx val="3"/>
          <c:order val="3"/>
          <c:tx>
            <c:strRef>
              <c:f>'RE share elec Generation '!$A$10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5"/>
            </a:solidFill>
          </c:spPr>
          <c:cat>
            <c:numRef>
              <c:f>'RE share elec Generation '!$B$5:$AL$5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'RE share elec Generation '!$B$10:$AL$10</c:f>
              <c:numCache>
                <c:formatCode>[&gt;0.05]0.0;[=0]\-;\^</c:formatCode>
                <c:ptCount val="22"/>
                <c:pt idx="0">
                  <c:v>2.8329999999999984</c:v>
                </c:pt>
                <c:pt idx="1">
                  <c:v>1.9269999999999925</c:v>
                </c:pt>
                <c:pt idx="2">
                  <c:v>2.0109999999999673</c:v>
                </c:pt>
                <c:pt idx="3">
                  <c:v>2.9809999999999661</c:v>
                </c:pt>
                <c:pt idx="4">
                  <c:v>3.6750000000000398</c:v>
                </c:pt>
                <c:pt idx="5">
                  <c:v>2.8669999999999902</c:v>
                </c:pt>
                <c:pt idx="6">
                  <c:v>2.9470000000000027</c:v>
                </c:pt>
                <c:pt idx="7">
                  <c:v>2.9790000000000134</c:v>
                </c:pt>
                <c:pt idx="8">
                  <c:v>2.7720000000000766</c:v>
                </c:pt>
                <c:pt idx="9">
                  <c:v>2.7420000000000186</c:v>
                </c:pt>
                <c:pt idx="10">
                  <c:v>2.953000000000003</c:v>
                </c:pt>
                <c:pt idx="11">
                  <c:v>2.9620000000000175</c:v>
                </c:pt>
                <c:pt idx="12">
                  <c:v>3.0059999999999718</c:v>
                </c:pt>
                <c:pt idx="13">
                  <c:v>2.8810000000000002</c:v>
                </c:pt>
                <c:pt idx="14">
                  <c:v>3.1070000000000562</c:v>
                </c:pt>
                <c:pt idx="15">
                  <c:v>2.8963838383838265</c:v>
                </c:pt>
                <c:pt idx="16">
                  <c:v>2.620484848484864</c:v>
                </c:pt>
                <c:pt idx="17">
                  <c:v>2.7261793090975459</c:v>
                </c:pt>
                <c:pt idx="18">
                  <c:v>4.5242424242424306</c:v>
                </c:pt>
                <c:pt idx="19">
                  <c:v>4.6363636363636545</c:v>
                </c:pt>
                <c:pt idx="20">
                  <c:v>5.1111111111111427</c:v>
                </c:pt>
                <c:pt idx="21">
                  <c:v>6.2444444305489899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42-435A-9B80-55A4A5A01790}"/>
            </c:ext>
          </c:extLst>
        </c:ser>
        <c:ser>
          <c:idx val="4"/>
          <c:order val="4"/>
          <c:tx>
            <c:strRef>
              <c:f>'RE share elec Generation '!$A$11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2"/>
            </a:solidFill>
          </c:spPr>
          <c:cat>
            <c:numRef>
              <c:f>'RE share elec Generation '!$B$5:$AL$5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'RE share elec Generation '!$B$11:$AL$11</c:f>
              <c:numCache>
                <c:formatCode>[&gt;0.05]0.0;[=0]\-;\^</c:formatCode>
                <c:ptCount val="22"/>
                <c:pt idx="0">
                  <c:v>13.010000094735929</c:v>
                </c:pt>
                <c:pt idx="1">
                  <c:v>10.718999644025597</c:v>
                </c:pt>
                <c:pt idx="2">
                  <c:v>11.990999436274128</c:v>
                </c:pt>
                <c:pt idx="3">
                  <c:v>12.662999224153591</c:v>
                </c:pt>
                <c:pt idx="4">
                  <c:v>13.365122710169077</c:v>
                </c:pt>
                <c:pt idx="5">
                  <c:v>11.29265416209171</c:v>
                </c:pt>
                <c:pt idx="6">
                  <c:v>10.025999421965432</c:v>
                </c:pt>
                <c:pt idx="7">
                  <c:v>11.31699986539399</c:v>
                </c:pt>
                <c:pt idx="8">
                  <c:v>13.003999660664459</c:v>
                </c:pt>
                <c:pt idx="9">
                  <c:v>12.805999442208776</c:v>
                </c:pt>
                <c:pt idx="10">
                  <c:v>13.52699988148672</c:v>
                </c:pt>
                <c:pt idx="11">
                  <c:v>12.902000000000001</c:v>
                </c:pt>
                <c:pt idx="12">
                  <c:v>12.967433905189861</c:v>
                </c:pt>
                <c:pt idx="13">
                  <c:v>14.105998366605634</c:v>
                </c:pt>
                <c:pt idx="14">
                  <c:v>13.793999666417063</c:v>
                </c:pt>
                <c:pt idx="15">
                  <c:v>12.237</c:v>
                </c:pt>
                <c:pt idx="16">
                  <c:v>15.026</c:v>
                </c:pt>
                <c:pt idx="17">
                  <c:v>14.193</c:v>
                </c:pt>
                <c:pt idx="18">
                  <c:v>11.58</c:v>
                </c:pt>
                <c:pt idx="19">
                  <c:v>13.596</c:v>
                </c:pt>
                <c:pt idx="20">
                  <c:v>15.559083937823834</c:v>
                </c:pt>
                <c:pt idx="21">
                  <c:v>10.4242105263158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42-435A-9B80-55A4A5A01790}"/>
            </c:ext>
          </c:extLst>
        </c:ser>
        <c:ser>
          <c:idx val="5"/>
          <c:order val="5"/>
          <c:tx>
            <c:strRef>
              <c:f>'RE share elec Generation '!$A$12</c:f>
              <c:strCache>
                <c:ptCount val="1"/>
                <c:pt idx="0">
                  <c:v>Renewable energy (non-hydro)</c:v>
                </c:pt>
              </c:strCache>
            </c:strRef>
          </c:tx>
          <c:spPr>
            <a:solidFill>
              <a:srgbClr val="FFFF00"/>
            </a:solidFill>
          </c:spPr>
          <c:cat>
            <c:numRef>
              <c:f>'RE share elec Generation '!$B$5:$AL$5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'RE share elec Generation '!$B$12:$AL$12</c:f>
              <c:numCache>
                <c:formatCode>[&gt;0.05]0.0;[=0]\-;\^</c:formatCode>
                <c:ptCount val="22"/>
                <c:pt idx="0">
                  <c:v>0.48680000000000001</c:v>
                </c:pt>
                <c:pt idx="1">
                  <c:v>0.43390000000000001</c:v>
                </c:pt>
                <c:pt idx="2">
                  <c:v>0.47270000000000006</c:v>
                </c:pt>
                <c:pt idx="3">
                  <c:v>0.42830000000000001</c:v>
                </c:pt>
                <c:pt idx="4">
                  <c:v>0.40939999999999999</c:v>
                </c:pt>
                <c:pt idx="5">
                  <c:v>0.45430000000000004</c:v>
                </c:pt>
                <c:pt idx="6">
                  <c:v>0.43610000000000004</c:v>
                </c:pt>
                <c:pt idx="7">
                  <c:v>0.46260000000000001</c:v>
                </c:pt>
                <c:pt idx="8">
                  <c:v>0.49880000000000002</c:v>
                </c:pt>
                <c:pt idx="9">
                  <c:v>0.50240000000000007</c:v>
                </c:pt>
                <c:pt idx="10">
                  <c:v>0.45790000000000003</c:v>
                </c:pt>
                <c:pt idx="11">
                  <c:v>0.52929999999999999</c:v>
                </c:pt>
                <c:pt idx="12">
                  <c:v>0.54560000000000008</c:v>
                </c:pt>
                <c:pt idx="13">
                  <c:v>0.75770000000000004</c:v>
                </c:pt>
                <c:pt idx="14">
                  <c:v>2.6211000000000002</c:v>
                </c:pt>
                <c:pt idx="15">
                  <c:v>6.2379000000000007</c:v>
                </c:pt>
                <c:pt idx="16">
                  <c:v>7.920300000000001</c:v>
                </c:pt>
                <c:pt idx="17">
                  <c:v>10.589228325243234</c:v>
                </c:pt>
                <c:pt idx="18">
                  <c:v>11.418592104270704</c:v>
                </c:pt>
                <c:pt idx="19">
                  <c:v>12.012561801240402</c:v>
                </c:pt>
                <c:pt idx="20">
                  <c:v>12.597107255785854</c:v>
                </c:pt>
                <c:pt idx="21">
                  <c:v>16.5183998764686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42-435A-9B80-55A4A5A01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4220696"/>
        <c:axId val="2134212488"/>
        <c:extLst>
          <c:ext xmlns:c15="http://schemas.microsoft.com/office/drawing/2012/chart" uri="{02D57815-91ED-43cb-92C2-25804820EDAC}">
            <c15:filteredArea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'RE share elec Generation '!$A$13</c15:sqref>
                        </c15:formulaRef>
                      </c:ext>
                    </c:extLst>
                    <c:strCache>
                      <c:ptCount val="1"/>
                      <c:pt idx="0">
                        <c:v>Electricity from Wind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'RE share elec Generation '!$B$5:$AL$5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'RE share elec Generation '!$B$13:$AL$13</c15:sqref>
                        </c15:formulaRef>
                      </c:ext>
                    </c:extLst>
                    <c:numCache>
                      <c:formatCode>[&gt;0.05]0.0;[=0]\-;\^</c:formatCode>
                      <c:ptCount val="2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6.0000000000000001E-3</c:v>
                      </c:pt>
                      <c:pt idx="4">
                        <c:v>1.2E-2</c:v>
                      </c:pt>
                      <c:pt idx="5">
                        <c:v>1.2E-2</c:v>
                      </c:pt>
                      <c:pt idx="6">
                        <c:v>1.2E-2</c:v>
                      </c:pt>
                      <c:pt idx="7">
                        <c:v>1.2E-2</c:v>
                      </c:pt>
                      <c:pt idx="8">
                        <c:v>2.1000000000000001E-2</c:v>
                      </c:pt>
                      <c:pt idx="9">
                        <c:v>0.03</c:v>
                      </c:pt>
                      <c:pt idx="10">
                        <c:v>3.4000000000000002E-2</c:v>
                      </c:pt>
                      <c:pt idx="11">
                        <c:v>3.6999999999999998E-2</c:v>
                      </c:pt>
                      <c:pt idx="12">
                        <c:v>3.6999999999999998E-2</c:v>
                      </c:pt>
                      <c:pt idx="13">
                        <c:v>3.6999999999999998E-2</c:v>
                      </c:pt>
                      <c:pt idx="14">
                        <c:v>1.0660000000000001</c:v>
                      </c:pt>
                      <c:pt idx="15">
                        <c:v>3.0710000000000002</c:v>
                      </c:pt>
                      <c:pt idx="16">
                        <c:v>4.2090000000000005</c:v>
                      </c:pt>
                      <c:pt idx="17">
                        <c:v>5.8669602272727275</c:v>
                      </c:pt>
                      <c:pt idx="18">
                        <c:v>6.4163434343434345</c:v>
                      </c:pt>
                      <c:pt idx="19">
                        <c:v>6.6803131313131319</c:v>
                      </c:pt>
                      <c:pt idx="20">
                        <c:v>6.9903393892713126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2A42-435A-9B80-55A4A5A01790}"/>
                  </c:ext>
                </c:extLst>
              </c15:ser>
            </c15:filteredAreaSeries>
            <c15:filteredArea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'RE share elec Generation '!$A$14</c15:sqref>
                        </c15:formulaRef>
                      </c:ext>
                    </c:extLst>
                    <c:strCache>
                      <c:ptCount val="1"/>
                      <c:pt idx="0">
                        <c:v>Electricity from Solar</c:v>
                      </c:pt>
                    </c:strCache>
                  </c:strRef>
                </c:tx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'RE share elec Generation '!$B$5:$AL$5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'RE share elec Generation '!$B$14:$AL$14</c15:sqref>
                        </c15:formulaRef>
                      </c:ext>
                    </c:extLst>
                    <c:numCache>
                      <c:formatCode>0.0</c:formatCode>
                      <c:ptCount val="22"/>
                      <c:pt idx="0">
                        <c:v>9.300000000000001E-3</c:v>
                      </c:pt>
                      <c:pt idx="1">
                        <c:v>1.0800000000000001E-2</c:v>
                      </c:pt>
                      <c:pt idx="2">
                        <c:v>1.2400000000000001E-2</c:v>
                      </c:pt>
                      <c:pt idx="3">
                        <c:v>1.3900000000000001E-2</c:v>
                      </c:pt>
                      <c:pt idx="4">
                        <c:v>1.55E-2</c:v>
                      </c:pt>
                      <c:pt idx="5">
                        <c:v>1.7000000000000001E-2</c:v>
                      </c:pt>
                      <c:pt idx="6">
                        <c:v>1.8600000000000002E-2</c:v>
                      </c:pt>
                      <c:pt idx="7">
                        <c:v>2.0100000000000003E-2</c:v>
                      </c:pt>
                      <c:pt idx="8">
                        <c:v>2.1700000000000001E-2</c:v>
                      </c:pt>
                      <c:pt idx="9">
                        <c:v>2.3300000000000001E-2</c:v>
                      </c:pt>
                      <c:pt idx="10">
                        <c:v>2.7600000000000003E-2</c:v>
                      </c:pt>
                      <c:pt idx="11">
                        <c:v>8.0299999999999996E-2</c:v>
                      </c:pt>
                      <c:pt idx="12">
                        <c:v>8.6000000000000007E-2</c:v>
                      </c:pt>
                      <c:pt idx="13">
                        <c:v>0.24299999999999999</c:v>
                      </c:pt>
                      <c:pt idx="14">
                        <c:v>1.123</c:v>
                      </c:pt>
                      <c:pt idx="15">
                        <c:v>2.7490000000000001</c:v>
                      </c:pt>
                      <c:pt idx="16">
                        <c:v>3.274</c:v>
                      </c:pt>
                      <c:pt idx="17">
                        <c:v>4.2389999999999999</c:v>
                      </c:pt>
                      <c:pt idx="18">
                        <c:v>4.5730000000000004</c:v>
                      </c:pt>
                      <c:pt idx="19">
                        <c:v>4.9030000000000005</c:v>
                      </c:pt>
                      <c:pt idx="20">
                        <c:v>5.1775191965872738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2A42-435A-9B80-55A4A5A01790}"/>
                  </c:ext>
                </c:extLst>
              </c15:ser>
            </c15:filteredAreaSeries>
            <c15:filteredArea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'RE share elec Generation '!$A$15</c15:sqref>
                        </c15:formulaRef>
                      </c:ext>
                    </c:extLst>
                    <c:strCache>
                      <c:ptCount val="1"/>
                      <c:pt idx="0">
                        <c:v>Electricity from Geothermal, Biomass and other</c:v>
                      </c:pt>
                    </c:strCache>
                  </c:strRef>
                </c:tx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'RE share elec Generation '!$B$5:$AL$5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'RE share elec Generation '!$B$15:$AL$15</c15:sqref>
                        </c15:formulaRef>
                      </c:ext>
                    </c:extLst>
                    <c:numCache>
                      <c:formatCode>0.0</c:formatCode>
                      <c:ptCount val="22"/>
                      <c:pt idx="0">
                        <c:v>0.47750000000000004</c:v>
                      </c:pt>
                      <c:pt idx="1">
                        <c:v>0.42310000000000003</c:v>
                      </c:pt>
                      <c:pt idx="2">
                        <c:v>0.46030000000000004</c:v>
                      </c:pt>
                      <c:pt idx="3">
                        <c:v>0.40839999999999999</c:v>
                      </c:pt>
                      <c:pt idx="4">
                        <c:v>0.38189999999999996</c:v>
                      </c:pt>
                      <c:pt idx="5">
                        <c:v>0.42530000000000001</c:v>
                      </c:pt>
                      <c:pt idx="6">
                        <c:v>0.40550000000000003</c:v>
                      </c:pt>
                      <c:pt idx="7">
                        <c:v>0.43049999999999999</c:v>
                      </c:pt>
                      <c:pt idx="8">
                        <c:v>0.45610000000000001</c:v>
                      </c:pt>
                      <c:pt idx="9">
                        <c:v>0.44910000000000005</c:v>
                      </c:pt>
                      <c:pt idx="10">
                        <c:v>0.39630000000000004</c:v>
                      </c:pt>
                      <c:pt idx="11">
                        <c:v>0.41200000000000003</c:v>
                      </c:pt>
                      <c:pt idx="12">
                        <c:v>0.42260000000000003</c:v>
                      </c:pt>
                      <c:pt idx="13">
                        <c:v>0.47770000000000001</c:v>
                      </c:pt>
                      <c:pt idx="14">
                        <c:v>0.43210000000000004</c:v>
                      </c:pt>
                      <c:pt idx="15">
                        <c:v>0.41789999999999999</c:v>
                      </c:pt>
                      <c:pt idx="16">
                        <c:v>0.43730000000000002</c:v>
                      </c:pt>
                      <c:pt idx="17">
                        <c:v>0.48326809797050563</c:v>
                      </c:pt>
                      <c:pt idx="18">
                        <c:v>0.42924866992726923</c:v>
                      </c:pt>
                      <c:pt idx="19">
                        <c:v>0.42924866992726923</c:v>
                      </c:pt>
                      <c:pt idx="20">
                        <c:v>0.42924866992726923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2A42-435A-9B80-55A4A5A01790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9"/>
          <c:order val="9"/>
          <c:tx>
            <c:strRef>
              <c:f>'RE share elec Generation '!$A$16</c:f>
              <c:strCache>
                <c:ptCount val="1"/>
                <c:pt idx="0">
                  <c:v>Fossil fuel share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'RE share elec Generation '!$B$5:$AL$5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'RE share elec Generation '!$B$16:$AL$16</c:f>
              <c:numCache>
                <c:formatCode>0%</c:formatCode>
                <c:ptCount val="22"/>
                <c:pt idx="0">
                  <c:v>0.9220791238957784</c:v>
                </c:pt>
                <c:pt idx="1">
                  <c:v>0.93723024084822604</c:v>
                </c:pt>
                <c:pt idx="2">
                  <c:v>0.93375150720968114</c:v>
                </c:pt>
                <c:pt idx="3">
                  <c:v>0.93113886084274222</c:v>
                </c:pt>
                <c:pt idx="4">
                  <c:v>0.92838432068319887</c:v>
                </c:pt>
                <c:pt idx="5">
                  <c:v>0.94000595026976752</c:v>
                </c:pt>
                <c:pt idx="6">
                  <c:v>0.94655608169331074</c:v>
                </c:pt>
                <c:pt idx="7">
                  <c:v>0.94336975386811672</c:v>
                </c:pt>
                <c:pt idx="8">
                  <c:v>0.93668166256095109</c:v>
                </c:pt>
                <c:pt idx="9">
                  <c:v>0.93530813625971831</c:v>
                </c:pt>
                <c:pt idx="10">
                  <c:v>0.93446558699805804</c:v>
                </c:pt>
                <c:pt idx="11" formatCode="0.0%">
                  <c:v>0.93682107304267226</c:v>
                </c:pt>
                <c:pt idx="12" formatCode="0.0%">
                  <c:v>0.9356987061628339</c:v>
                </c:pt>
                <c:pt idx="13">
                  <c:v>0.93042197476890975</c:v>
                </c:pt>
                <c:pt idx="14">
                  <c:v>0.9228283816477435</c:v>
                </c:pt>
                <c:pt idx="15">
                  <c:v>0.91436324780426415</c:v>
                </c:pt>
                <c:pt idx="16">
                  <c:v>0.89843184648291941</c:v>
                </c:pt>
                <c:pt idx="17">
                  <c:v>0.89132750237471159</c:v>
                </c:pt>
                <c:pt idx="18">
                  <c:v>0.89213763440246396</c:v>
                </c:pt>
                <c:pt idx="19">
                  <c:v>0.87979157456566992</c:v>
                </c:pt>
                <c:pt idx="20">
                  <c:v>0.86078284255730342</c:v>
                </c:pt>
                <c:pt idx="21">
                  <c:v>0.8641667355648146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2A42-435A-9B80-55A4A5A01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151544"/>
        <c:axId val="2134148328"/>
      </c:lineChart>
      <c:catAx>
        <c:axId val="2134220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4212488"/>
        <c:crosses val="autoZero"/>
        <c:auto val="1"/>
        <c:lblAlgn val="ctr"/>
        <c:lblOffset val="100"/>
        <c:noMultiLvlLbl val="0"/>
      </c:catAx>
      <c:valAx>
        <c:axId val="21342124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Terrawatt-hours</a:t>
                </a:r>
              </a:p>
            </c:rich>
          </c:tx>
          <c:layout/>
          <c:overlay val="0"/>
        </c:title>
        <c:numFmt formatCode="#,##0" sourceLinked="0"/>
        <c:majorTickMark val="in"/>
        <c:minorTickMark val="none"/>
        <c:tickLblPos val="nextTo"/>
        <c:spPr>
          <a:ln/>
        </c:spPr>
        <c:crossAx val="2134220696"/>
        <c:crosses val="autoZero"/>
        <c:crossBetween val="between"/>
        <c:majorUnit val="25"/>
      </c:valAx>
      <c:valAx>
        <c:axId val="2134148328"/>
        <c:scaling>
          <c:orientation val="minMax"/>
          <c:min val="0.5"/>
        </c:scaling>
        <c:delete val="0"/>
        <c:axPos val="r"/>
        <c:numFmt formatCode="0%" sourceLinked="1"/>
        <c:majorTickMark val="in"/>
        <c:minorTickMark val="none"/>
        <c:tickLblPos val="nextTo"/>
        <c:spPr>
          <a:ln/>
        </c:spPr>
        <c:crossAx val="2134151544"/>
        <c:crosses val="max"/>
        <c:crossBetween val="between"/>
      </c:valAx>
      <c:catAx>
        <c:axId val="2134151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34148328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zero"/>
    <c:showDLblsOverMax val="0"/>
  </c:chart>
  <c:txPr>
    <a:bodyPr/>
    <a:lstStyle/>
    <a:p>
      <a:pPr>
        <a:defRPr sz="1100">
          <a:latin typeface="+mn-lt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'energy intensity'!$A$10</c:f>
              <c:strCache>
                <c:ptCount val="1"/>
                <c:pt idx="0">
                  <c:v>Whole economy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numRef>
              <c:f>'energy intensity'!$B$5:$U$5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'energy intensity'!$B$10:$U$10</c:f>
              <c:numCache>
                <c:formatCode>_(* #,##0.00_);_(* \(#,##0.00\);_(* "-"??_);_(@_)</c:formatCode>
                <c:ptCount val="20"/>
                <c:pt idx="0">
                  <c:v>2.0826729260552748</c:v>
                </c:pt>
                <c:pt idx="1">
                  <c:v>1.9970504510948668</c:v>
                </c:pt>
                <c:pt idx="2">
                  <c:v>1.7402260195093773</c:v>
                </c:pt>
                <c:pt idx="3">
                  <c:v>1.6643791360568545</c:v>
                </c:pt>
                <c:pt idx="4">
                  <c:v>1.6447616062124115</c:v>
                </c:pt>
                <c:pt idx="5">
                  <c:v>1.4704510231622083</c:v>
                </c:pt>
                <c:pt idx="6">
                  <c:v>1.3148050587239271</c:v>
                </c:pt>
                <c:pt idx="7">
                  <c:v>1.2319924147188546</c:v>
                </c:pt>
                <c:pt idx="8">
                  <c:v>1.2490305866334104</c:v>
                </c:pt>
                <c:pt idx="9">
                  <c:v>1.1724007489725248</c:v>
                </c:pt>
                <c:pt idx="10">
                  <c:v>1.0321833930099817</c:v>
                </c:pt>
                <c:pt idx="11">
                  <c:v>0.91600755216154839</c:v>
                </c:pt>
                <c:pt idx="12">
                  <c:v>0.83068228533984345</c:v>
                </c:pt>
                <c:pt idx="13">
                  <c:v>0.82559009505357062</c:v>
                </c:pt>
                <c:pt idx="14">
                  <c:v>0.74923768024179438</c:v>
                </c:pt>
                <c:pt idx="15">
                  <c:v>0.69681388130017052</c:v>
                </c:pt>
                <c:pt idx="16">
                  <c:v>0.69038825283002758</c:v>
                </c:pt>
                <c:pt idx="17">
                  <c:v>0.61617977733567053</c:v>
                </c:pt>
                <c:pt idx="18">
                  <c:v>0.70678792634345988</c:v>
                </c:pt>
                <c:pt idx="19">
                  <c:v>0.61855756481067703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B0-490A-92BE-E9ADD9CA3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201496"/>
        <c:axId val="21308610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'energy intensity'!$A$6</c15:sqref>
                        </c15:formulaRef>
                      </c:ext>
                    </c:extLst>
                    <c:strCache>
                      <c:ptCount val="1"/>
                      <c:pt idx="0">
                        <c:v>Total primary energy consumption (TJ)</c:v>
                      </c:pt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'energy intensity'!$B$5:$U$5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'energy intensity'!$B$6:$T$6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19"/>
                      <c:pt idx="0">
                        <c:v>2193342</c:v>
                      </c:pt>
                      <c:pt idx="1">
                        <c:v>2328443</c:v>
                      </c:pt>
                      <c:pt idx="2">
                        <c:v>2367889</c:v>
                      </c:pt>
                      <c:pt idx="3">
                        <c:v>2480589</c:v>
                      </c:pt>
                      <c:pt idx="4">
                        <c:v>2717860</c:v>
                      </c:pt>
                      <c:pt idx="5">
                        <c:v>2701220</c:v>
                      </c:pt>
                      <c:pt idx="6">
                        <c:v>2705335</c:v>
                      </c:pt>
                      <c:pt idx="7">
                        <c:v>2891055</c:v>
                      </c:pt>
                      <c:pt idx="8">
                        <c:v>3262007</c:v>
                      </c:pt>
                      <c:pt idx="9">
                        <c:v>3275955</c:v>
                      </c:pt>
                      <c:pt idx="10">
                        <c:v>2836448.5733294939</c:v>
                      </c:pt>
                      <c:pt idx="11">
                        <c:v>2769694.5641862084</c:v>
                      </c:pt>
                      <c:pt idx="12">
                        <c:v>2702917.0954032098</c:v>
                      </c:pt>
                      <c:pt idx="13">
                        <c:v>2922569.9346838761</c:v>
                      </c:pt>
                      <c:pt idx="14">
                        <c:v>2851111.2890880825</c:v>
                      </c:pt>
                      <c:pt idx="15">
                        <c:v>2822015.5256562945</c:v>
                      </c:pt>
                      <c:pt idx="16">
                        <c:v>3009444.3555761287</c:v>
                      </c:pt>
                      <c:pt idx="17">
                        <c:v>2867441.227662757</c:v>
                      </c:pt>
                      <c:pt idx="18">
                        <c:v>3444813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6B0-490A-92BE-E9ADD9CA3FF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'energy intensity'!$A$7</c15:sqref>
                        </c15:formulaRef>
                      </c:ext>
                    </c:extLst>
                    <c:strCache>
                      <c:ptCount val="1"/>
                      <c:pt idx="0">
                        <c:v>Total industry consumption (TJ)</c:v>
                      </c:pt>
                    </c:strCache>
                  </c:strRef>
                </c:tx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'energy intensity'!$B$5:$U$5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'energy intensity'!$B$7:$T$7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19"/>
                      <c:pt idx="0">
                        <c:v>1037544</c:v>
                      </c:pt>
                      <c:pt idx="1">
                        <c:v>1021419</c:v>
                      </c:pt>
                      <c:pt idx="2">
                        <c:v>1023448</c:v>
                      </c:pt>
                      <c:pt idx="3">
                        <c:v>1035492</c:v>
                      </c:pt>
                      <c:pt idx="4">
                        <c:v>1173440</c:v>
                      </c:pt>
                      <c:pt idx="5">
                        <c:v>1108500</c:v>
                      </c:pt>
                      <c:pt idx="6">
                        <c:v>1072448</c:v>
                      </c:pt>
                      <c:pt idx="7">
                        <c:v>1027642</c:v>
                      </c:pt>
                      <c:pt idx="8">
                        <c:v>1210181</c:v>
                      </c:pt>
                      <c:pt idx="9">
                        <c:v>1249923</c:v>
                      </c:pt>
                      <c:pt idx="10">
                        <c:v>1354935.7685297597</c:v>
                      </c:pt>
                      <c:pt idx="11">
                        <c:v>1284714.3600000001</c:v>
                      </c:pt>
                      <c:pt idx="12">
                        <c:v>1264869.6299999999</c:v>
                      </c:pt>
                      <c:pt idx="13">
                        <c:v>1607796.2689050816</c:v>
                      </c:pt>
                      <c:pt idx="14">
                        <c:v>1327083.1424751664</c:v>
                      </c:pt>
                      <c:pt idx="15">
                        <c:v>1390538.83</c:v>
                      </c:pt>
                      <c:pt idx="16">
                        <c:v>1549951.4980734917</c:v>
                      </c:pt>
                      <c:pt idx="17">
                        <c:v>1337272.0196457803</c:v>
                      </c:pt>
                      <c:pt idx="18">
                        <c:v>1758063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6B0-490A-92BE-E9ADD9CA3FF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'energy intensity'!$A$8</c15:sqref>
                        </c15:formulaRef>
                      </c:ext>
                    </c:extLst>
                    <c:strCache>
                      <c:ptCount val="1"/>
                      <c:pt idx="0">
                        <c:v>GDP (R'millions, current market prices,StatsSA)</c:v>
                      </c:pt>
                    </c:strCache>
                  </c:strRef>
                </c:tx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'energy intensity'!$B$5:$U$5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'energy intensity'!$B$8:$T$8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19"/>
                      <c:pt idx="0">
                        <c:v>1053138</c:v>
                      </c:pt>
                      <c:pt idx="1">
                        <c:v>1165941</c:v>
                      </c:pt>
                      <c:pt idx="2">
                        <c:v>1360679</c:v>
                      </c:pt>
                      <c:pt idx="3">
                        <c:v>1490399</c:v>
                      </c:pt>
                      <c:pt idx="4">
                        <c:v>1652434</c:v>
                      </c:pt>
                      <c:pt idx="5">
                        <c:v>1837001</c:v>
                      </c:pt>
                      <c:pt idx="6">
                        <c:v>2057594</c:v>
                      </c:pt>
                      <c:pt idx="7">
                        <c:v>2346650</c:v>
                      </c:pt>
                      <c:pt idx="8">
                        <c:v>2611631</c:v>
                      </c:pt>
                      <c:pt idx="9">
                        <c:v>2794228</c:v>
                      </c:pt>
                      <c:pt idx="10">
                        <c:v>2748008.3408996137</c:v>
                      </c:pt>
                      <c:pt idx="11">
                        <c:v>3023659.0928212577</c:v>
                      </c:pt>
                      <c:pt idx="12">
                        <c:v>3253851.8554027062</c:v>
                      </c:pt>
                      <c:pt idx="13">
                        <c:v>3539976.983970765</c:v>
                      </c:pt>
                      <c:pt idx="14">
                        <c:v>3805349.5763426772</c:v>
                      </c:pt>
                      <c:pt idx="15">
                        <c:v>4049884.1963233487</c:v>
                      </c:pt>
                      <c:pt idx="16">
                        <c:v>4359060.77955392</c:v>
                      </c:pt>
                      <c:pt idx="17">
                        <c:v>4653578.9279898545</c:v>
                      </c:pt>
                      <c:pt idx="18">
                        <c:v>4873899.0460994532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6B0-490A-92BE-E9ADD9CA3FF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'energy intensity'!$A$9</c15:sqref>
                        </c15:formulaRef>
                      </c:ext>
                    </c:extLst>
                    <c:strCache>
                      <c:ptCount val="1"/>
                      <c:pt idx="0">
                        <c:v>GDP Industry (Construction, Manufacturing, Mining and Quarrying)</c:v>
                      </c:pt>
                    </c:strCache>
                  </c:strRef>
                </c:tx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'energy intensity'!$B$5:$U$5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'energy intensity'!$B$9:$T$9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19"/>
                      <c:pt idx="0">
                        <c:v>252806.7</c:v>
                      </c:pt>
                      <c:pt idx="1">
                        <c:v>286664.7</c:v>
                      </c:pt>
                      <c:pt idx="2">
                        <c:v>335350.39999999997</c:v>
                      </c:pt>
                      <c:pt idx="3">
                        <c:v>346141.3</c:v>
                      </c:pt>
                      <c:pt idx="4">
                        <c:v>376016.4</c:v>
                      </c:pt>
                      <c:pt idx="5">
                        <c:v>416434</c:v>
                      </c:pt>
                      <c:pt idx="6">
                        <c:v>451729.4</c:v>
                      </c:pt>
                      <c:pt idx="7">
                        <c:v>526293.69999999995</c:v>
                      </c:pt>
                      <c:pt idx="8">
                        <c:v>632293.19999999995</c:v>
                      </c:pt>
                      <c:pt idx="9">
                        <c:v>638235.4</c:v>
                      </c:pt>
                      <c:pt idx="10">
                        <c:v>684501.78452797688</c:v>
                      </c:pt>
                      <c:pt idx="11">
                        <c:v>728103.36446145794</c:v>
                      </c:pt>
                      <c:pt idx="12">
                        <c:v>762431.22181427584</c:v>
                      </c:pt>
                      <c:pt idx="13">
                        <c:v>827575.99747730757</c:v>
                      </c:pt>
                      <c:pt idx="14">
                        <c:v>885794.60540167347</c:v>
                      </c:pt>
                      <c:pt idx="15">
                        <c:v>917731.0006014083</c:v>
                      </c:pt>
                      <c:pt idx="16">
                        <c:v>997576.06292225048</c:v>
                      </c:pt>
                      <c:pt idx="17">
                        <c:v>1065790.5400429163</c:v>
                      </c:pt>
                      <c:pt idx="18">
                        <c:v>1094082.9131222824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6B0-490A-92BE-E9ADD9CA3FF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'energy intensity'!$A$11</c:f>
              <c:strCache>
                <c:ptCount val="1"/>
                <c:pt idx="0">
                  <c:v>Industry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'energy intensity'!$B$5:$U$5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'energy intensity'!$B$11:$U$11</c:f>
              <c:numCache>
                <c:formatCode>_(* #,##0.00_);_(* \(#,##0.00\);_(* "-"??_);_(@_)</c:formatCode>
                <c:ptCount val="20"/>
                <c:pt idx="0">
                  <c:v>4.1041000891194734</c:v>
                </c:pt>
                <c:pt idx="1">
                  <c:v>3.5631139795028823</c:v>
                </c:pt>
                <c:pt idx="2">
                  <c:v>3.0518764850138842</c:v>
                </c:pt>
                <c:pt idx="3">
                  <c:v>2.9915297596675114</c:v>
                </c:pt>
                <c:pt idx="4">
                  <c:v>3.1207149475395219</c:v>
                </c:pt>
                <c:pt idx="5">
                  <c:v>2.6618863973642881</c:v>
                </c:pt>
                <c:pt idx="6">
                  <c:v>2.3740938712423851</c:v>
                </c:pt>
                <c:pt idx="7">
                  <c:v>1.9526017506954769</c:v>
                </c:pt>
                <c:pt idx="8">
                  <c:v>1.9139554244771255</c:v>
                </c:pt>
                <c:pt idx="9">
                  <c:v>1.9584043755642511</c:v>
                </c:pt>
                <c:pt idx="10">
                  <c:v>1.9794481170916232</c:v>
                </c:pt>
                <c:pt idx="11">
                  <c:v>1.7644670011245447</c:v>
                </c:pt>
                <c:pt idx="12">
                  <c:v>1.6589950592397373</c:v>
                </c:pt>
                <c:pt idx="13">
                  <c:v>1.942777791775151</c:v>
                </c:pt>
                <c:pt idx="14">
                  <c:v>1.4981838164089809</c:v>
                </c:pt>
                <c:pt idx="15">
                  <c:v>1.5151921740561787</c:v>
                </c:pt>
                <c:pt idx="16">
                  <c:v>1.5537176118010889</c:v>
                </c:pt>
                <c:pt idx="17">
                  <c:v>1.2547231087188411</c:v>
                </c:pt>
                <c:pt idx="18">
                  <c:v>1.6068827864086261</c:v>
                </c:pt>
                <c:pt idx="19">
                  <c:v>1.1020951910072319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56B0-490A-92BE-E9ADD9CA3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1201496"/>
        <c:axId val="2130861000"/>
      </c:lineChart>
      <c:catAx>
        <c:axId val="2131201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0861000"/>
        <c:crosses val="autoZero"/>
        <c:auto val="1"/>
        <c:lblAlgn val="ctr"/>
        <c:lblOffset val="100"/>
        <c:noMultiLvlLbl val="0"/>
      </c:catAx>
      <c:valAx>
        <c:axId val="2130861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Energy intensity</a:t>
                </a:r>
                <a:r>
                  <a:rPr lang="en-ZA" baseline="0"/>
                  <a:t> (in TJ/ZAR millions, in current terms)</a:t>
                </a:r>
                <a:endParaRPr lang="en-ZA"/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crossAx val="21312014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Annual passenger</a:t>
            </a:r>
            <a:r>
              <a:rPr lang="en-ZA" baseline="0"/>
              <a:t> vehicles sales in South Africa</a:t>
            </a:r>
            <a:endParaRPr lang="en-Z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'EV Sales'!$A$2</c:f>
              <c:strCache>
                <c:ptCount val="1"/>
                <c:pt idx="0">
                  <c:v>HEV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'EV Sales'!$B$1:$N$1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 H1</c:v>
                </c:pt>
              </c:strCache>
            </c:strRef>
          </c:cat>
          <c:val>
            <c:numRef>
              <c:f>'EV Sales'!$B$2:$N$2</c:f>
              <c:numCache>
                <c:formatCode>_-* #\ ##0_-;\-* #\ ##0_-;_-* "-"??_-;_-@_-</c:formatCode>
                <c:ptCount val="13"/>
                <c:pt idx="0">
                  <c:v>430</c:v>
                </c:pt>
                <c:pt idx="1">
                  <c:v>627</c:v>
                </c:pt>
                <c:pt idx="2">
                  <c:v>766</c:v>
                </c:pt>
                <c:pt idx="3">
                  <c:v>513</c:v>
                </c:pt>
                <c:pt idx="4">
                  <c:v>646</c:v>
                </c:pt>
                <c:pt idx="5">
                  <c:v>266</c:v>
                </c:pt>
                <c:pt idx="6">
                  <c:v>213</c:v>
                </c:pt>
                <c:pt idx="7">
                  <c:v>182</c:v>
                </c:pt>
                <c:pt idx="8">
                  <c:v>55</c:v>
                </c:pt>
                <c:pt idx="9">
                  <c:v>181</c:v>
                </c:pt>
                <c:pt idx="10">
                  <c:v>155</c:v>
                </c:pt>
                <c:pt idx="11">
                  <c:v>627</c:v>
                </c:pt>
                <c:pt idx="12">
                  <c:v>1850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C6-4AD9-90A3-9305C4242123}"/>
            </c:ext>
          </c:extLst>
        </c:ser>
        <c:ser>
          <c:idx val="2"/>
          <c:order val="1"/>
          <c:tx>
            <c:strRef>
              <c:f>'EV Sales'!$A$3</c:f>
              <c:strCache>
                <c:ptCount val="1"/>
                <c:pt idx="0">
                  <c:v>BEV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'EV Sales'!$B$1:$N$1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 H1</c:v>
                </c:pt>
              </c:strCache>
            </c:strRef>
          </c:cat>
          <c:val>
            <c:numRef>
              <c:f>'EV Sales'!$B$3:$N$3</c:f>
              <c:numCache>
                <c:formatCode>_-* #\ ##0_-;\-* #\ ##0_-;_-*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</c:v>
                </c:pt>
                <c:pt idx="4">
                  <c:v>14</c:v>
                </c:pt>
                <c:pt idx="5">
                  <c:v>117</c:v>
                </c:pt>
                <c:pt idx="6">
                  <c:v>100</c:v>
                </c:pt>
                <c:pt idx="7">
                  <c:v>68</c:v>
                </c:pt>
                <c:pt idx="8">
                  <c:v>58</c:v>
                </c:pt>
                <c:pt idx="9">
                  <c:v>154</c:v>
                </c:pt>
                <c:pt idx="10">
                  <c:v>92</c:v>
                </c:pt>
                <c:pt idx="11">
                  <c:v>218</c:v>
                </c:pt>
                <c:pt idx="12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C6-4AD9-90A3-9305C4242123}"/>
            </c:ext>
          </c:extLst>
        </c:ser>
        <c:ser>
          <c:idx val="3"/>
          <c:order val="2"/>
          <c:tx>
            <c:strRef>
              <c:f>'EV Sales'!$A$4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'EV Sales'!$B$1:$N$1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 H1</c:v>
                </c:pt>
              </c:strCache>
            </c:strRef>
          </c:cat>
          <c:val>
            <c:numRef>
              <c:f>'EV Sales'!$B$4:$N$4</c:f>
              <c:numCache>
                <c:formatCode>_-* #\ ##0_-;\-* #\ ##0_-;_-*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124</c:v>
                </c:pt>
                <c:pt idx="6">
                  <c:v>168</c:v>
                </c:pt>
                <c:pt idx="7">
                  <c:v>121</c:v>
                </c:pt>
                <c:pt idx="8">
                  <c:v>89</c:v>
                </c:pt>
                <c:pt idx="9">
                  <c:v>72</c:v>
                </c:pt>
                <c:pt idx="10">
                  <c:v>77</c:v>
                </c:pt>
                <c:pt idx="11">
                  <c:v>51</c:v>
                </c:pt>
                <c:pt idx="12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C6-4AD9-90A3-9305C4242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6251583"/>
        <c:axId val="556249087"/>
        <c:extLst>
          <c:ext xmlns:c15="http://schemas.microsoft.com/office/drawing/2012/chart" uri="{02D57815-91ED-43cb-92C2-25804820EDAC}">
            <c15:filteredBar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'EV Sales'!$A$5</c15:sqref>
                        </c15:formulaRef>
                      </c:ext>
                    </c:extLst>
                    <c:strCache>
                      <c:ptCount val="1"/>
                      <c:pt idx="0">
                        <c:v>Diesel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'EV Sales'!$B$1:$N$1</c15:sqref>
                        </c15:formulaRef>
                      </c:ext>
                    </c:extLst>
                    <c:strCache>
                      <c:ptCount val="13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 H1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'EV Sales'!$B$5:$M$5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12"/>
                      <c:pt idx="0">
                        <c:v>48598</c:v>
                      </c:pt>
                      <c:pt idx="1">
                        <c:v>56317</c:v>
                      </c:pt>
                      <c:pt idx="2">
                        <c:v>68260</c:v>
                      </c:pt>
                      <c:pt idx="3">
                        <c:v>79357</c:v>
                      </c:pt>
                      <c:pt idx="4">
                        <c:v>78155</c:v>
                      </c:pt>
                      <c:pt idx="5">
                        <c:v>70908</c:v>
                      </c:pt>
                      <c:pt idx="6">
                        <c:v>63765</c:v>
                      </c:pt>
                      <c:pt idx="7">
                        <c:v>65516</c:v>
                      </c:pt>
                      <c:pt idx="8">
                        <c:v>62605</c:v>
                      </c:pt>
                      <c:pt idx="9">
                        <c:v>55551</c:v>
                      </c:pt>
                      <c:pt idx="10">
                        <c:v>35221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CCC6-4AD9-90A3-9305C4242123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'EV Sales'!$A$6</c15:sqref>
                        </c15:formulaRef>
                      </c:ext>
                    </c:extLst>
                    <c:strCache>
                      <c:ptCount val="1"/>
                      <c:pt idx="0">
                        <c:v>Petrol</c:v>
                      </c:pt>
                    </c:strCache>
                  </c:strRef>
                </c:tx>
                <c:spPr>
                  <a:solidFill>
                    <a:schemeClr val="accent1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'EV Sales'!$B$1:$N$1</c15:sqref>
                        </c15:formulaRef>
                      </c:ext>
                    </c:extLst>
                    <c:strCache>
                      <c:ptCount val="13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 H1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'EV Sales'!$B$6:$M$6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12"/>
                      <c:pt idx="0">
                        <c:v>289911</c:v>
                      </c:pt>
                      <c:pt idx="1">
                        <c:v>343489</c:v>
                      </c:pt>
                      <c:pt idx="2">
                        <c:v>373022</c:v>
                      </c:pt>
                      <c:pt idx="3">
                        <c:v>370392</c:v>
                      </c:pt>
                      <c:pt idx="4">
                        <c:v>360122</c:v>
                      </c:pt>
                      <c:pt idx="5">
                        <c:v>340982</c:v>
                      </c:pt>
                      <c:pt idx="6">
                        <c:v>297019</c:v>
                      </c:pt>
                      <c:pt idx="7">
                        <c:v>302227</c:v>
                      </c:pt>
                      <c:pt idx="8">
                        <c:v>302440</c:v>
                      </c:pt>
                      <c:pt idx="9">
                        <c:v>299421</c:v>
                      </c:pt>
                      <c:pt idx="10">
                        <c:v>210996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CC6-4AD9-90A3-9305C424212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5"/>
          <c:tx>
            <c:strRef>
              <c:f>'EV Sales'!$A$10</c:f>
              <c:strCache>
                <c:ptCount val="1"/>
                <c:pt idx="0">
                  <c:v>Share of EV sales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'EV Sales'!$B$1:$M$1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'EV Sales'!$B$10:$N$10</c:f>
              <c:numCache>
                <c:formatCode>0.00%</c:formatCode>
                <c:ptCount val="13"/>
                <c:pt idx="0">
                  <c:v>1.2686648629989467E-3</c:v>
                </c:pt>
                <c:pt idx="1">
                  <c:v>1.5658050160701042E-3</c:v>
                </c:pt>
                <c:pt idx="2">
                  <c:v>1.7328434921094543E-3</c:v>
                </c:pt>
                <c:pt idx="3">
                  <c:v>1.2147565157141081E-3</c:v>
                </c:pt>
                <c:pt idx="4">
                  <c:v>1.5036326397637929E-3</c:v>
                </c:pt>
                <c:pt idx="5">
                  <c:v>1.2293978860175995E-3</c:v>
                </c:pt>
                <c:pt idx="6">
                  <c:v>1.3314326048745381E-3</c:v>
                </c:pt>
                <c:pt idx="7">
                  <c:v>1.0078399626202753E-3</c:v>
                </c:pt>
                <c:pt idx="8">
                  <c:v>5.530504015091158E-4</c:v>
                </c:pt>
                <c:pt idx="9">
                  <c:v>1.1452561912774811E-3</c:v>
                </c:pt>
                <c:pt idx="10">
                  <c:v>1.3141830364929159E-3</c:v>
                </c:pt>
                <c:pt idx="11">
                  <c:v>2.9477465859106926E-3</c:v>
                </c:pt>
                <c:pt idx="12">
                  <c:v>1.2125166671394932E-2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CC6-4AD9-90A3-9305C4242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334272"/>
        <c:axId val="281333856"/>
      </c:lineChart>
      <c:catAx>
        <c:axId val="556251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249087"/>
        <c:crosses val="autoZero"/>
        <c:auto val="1"/>
        <c:lblAlgn val="ctr"/>
        <c:lblOffset val="100"/>
        <c:noMultiLvlLbl val="0"/>
      </c:catAx>
      <c:valAx>
        <c:axId val="556249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Annual sales (in units)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251583"/>
        <c:crosses val="autoZero"/>
        <c:crossBetween val="between"/>
      </c:valAx>
      <c:valAx>
        <c:axId val="2813338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Share</a:t>
                </a:r>
                <a:r>
                  <a:rPr lang="en-ZA" baseline="0"/>
                  <a:t> of EV sales (% of total sales)</a:t>
                </a:r>
                <a:endParaRPr lang="en-ZA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334272"/>
        <c:crosses val="max"/>
        <c:crossBetween val="between"/>
      </c:valAx>
      <c:catAx>
        <c:axId val="281334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133385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R&amp;D value and %'!$B$40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strRef>
              <c:f>' R&amp;D value and %'!$A$41:$A$50</c:f>
              <c:strCache>
                <c:ptCount val="10"/>
                <c:pt idx="0">
                  <c:v>2010/2011</c:v>
                </c:pt>
                <c:pt idx="1">
                  <c:v>2011/2012</c:v>
                </c:pt>
                <c:pt idx="2">
                  <c:v>2012/13 </c:v>
                </c:pt>
                <c:pt idx="3">
                  <c:v>2013/14 </c:v>
                </c:pt>
                <c:pt idx="4">
                  <c:v>2014/15 </c:v>
                </c:pt>
                <c:pt idx="5">
                  <c:v>2015/16 </c:v>
                </c:pt>
                <c:pt idx="6">
                  <c:v>2016/17 </c:v>
                </c:pt>
                <c:pt idx="7">
                  <c:v>2017/18</c:v>
                </c:pt>
                <c:pt idx="8">
                  <c:v>2018/19 </c:v>
                </c:pt>
                <c:pt idx="9">
                  <c:v>2019/20 </c:v>
                </c:pt>
              </c:strCache>
            </c:strRef>
          </c:cat>
          <c:val>
            <c:numRef>
              <c:f>' R&amp;D value and %'!$B$41:$B$50</c:f>
              <c:numCache>
                <c:formatCode>General</c:formatCode>
                <c:ptCount val="10"/>
                <c:pt idx="0">
                  <c:v>1012690.25</c:v>
                </c:pt>
                <c:pt idx="1">
                  <c:v>1243714.7519999999</c:v>
                </c:pt>
                <c:pt idx="2">
                  <c:v>1432273.14</c:v>
                </c:pt>
                <c:pt idx="3">
                  <c:v>1693597.8179999997</c:v>
                </c:pt>
                <c:pt idx="4">
                  <c:v>1907423.5049999999</c:v>
                </c:pt>
                <c:pt idx="5">
                  <c:v>2006734.0980000002</c:v>
                </c:pt>
                <c:pt idx="6">
                  <c:v>2105885.4070000001</c:v>
                </c:pt>
                <c:pt idx="7">
                  <c:v>2323475.4</c:v>
                </c:pt>
                <c:pt idx="8">
                  <c:v>2207038.08</c:v>
                </c:pt>
                <c:pt idx="9">
                  <c:v>1896667.41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9-44BB-977E-C91F7405DE1F}"/>
            </c:ext>
          </c:extLst>
        </c:ser>
        <c:ser>
          <c:idx val="1"/>
          <c:order val="1"/>
          <c:tx>
            <c:strRef>
              <c:f>' R&amp;D value and %'!$C$40</c:f>
              <c:strCache>
                <c:ptCount val="1"/>
                <c:pt idx="0">
                  <c:v>Science councils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 R&amp;D value and %'!$A$41:$A$50</c:f>
              <c:strCache>
                <c:ptCount val="10"/>
                <c:pt idx="0">
                  <c:v>2010/2011</c:v>
                </c:pt>
                <c:pt idx="1">
                  <c:v>2011/2012</c:v>
                </c:pt>
                <c:pt idx="2">
                  <c:v>2012/13 </c:v>
                </c:pt>
                <c:pt idx="3">
                  <c:v>2013/14 </c:v>
                </c:pt>
                <c:pt idx="4">
                  <c:v>2014/15 </c:v>
                </c:pt>
                <c:pt idx="5">
                  <c:v>2015/16 </c:v>
                </c:pt>
                <c:pt idx="6">
                  <c:v>2016/17 </c:v>
                </c:pt>
                <c:pt idx="7">
                  <c:v>2017/18</c:v>
                </c:pt>
                <c:pt idx="8">
                  <c:v>2018/19 </c:v>
                </c:pt>
                <c:pt idx="9">
                  <c:v>2019/20 </c:v>
                </c:pt>
              </c:strCache>
            </c:strRef>
          </c:cat>
          <c:val>
            <c:numRef>
              <c:f>' R&amp;D value and %'!$C$41:$C$50</c:f>
              <c:numCache>
                <c:formatCode>General</c:formatCode>
                <c:ptCount val="10"/>
                <c:pt idx="0">
                  <c:v>3605177.29</c:v>
                </c:pt>
                <c:pt idx="1">
                  <c:v>3731144.2560000001</c:v>
                </c:pt>
                <c:pt idx="2">
                  <c:v>4034236.0109999995</c:v>
                </c:pt>
                <c:pt idx="3">
                  <c:v>4310976.2640000004</c:v>
                </c:pt>
                <c:pt idx="4">
                  <c:v>5017991.0670000007</c:v>
                </c:pt>
                <c:pt idx="5">
                  <c:v>5761268.8620000007</c:v>
                </c:pt>
                <c:pt idx="6">
                  <c:v>6139191.3560000006</c:v>
                </c:pt>
                <c:pt idx="7">
                  <c:v>6312108.1699999999</c:v>
                </c:pt>
                <c:pt idx="8">
                  <c:v>5444027.2639999995</c:v>
                </c:pt>
                <c:pt idx="9">
                  <c:v>6207275.1600000001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9-44BB-977E-C91F7405DE1F}"/>
            </c:ext>
          </c:extLst>
        </c:ser>
        <c:ser>
          <c:idx val="2"/>
          <c:order val="2"/>
          <c:tx>
            <c:strRef>
              <c:f>' R&amp;D value and %'!$D$40</c:f>
              <c:strCache>
                <c:ptCount val="1"/>
                <c:pt idx="0">
                  <c:v>Higher education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 R&amp;D value and %'!$A$41:$A$50</c:f>
              <c:strCache>
                <c:ptCount val="10"/>
                <c:pt idx="0">
                  <c:v>2010/2011</c:v>
                </c:pt>
                <c:pt idx="1">
                  <c:v>2011/2012</c:v>
                </c:pt>
                <c:pt idx="2">
                  <c:v>2012/13 </c:v>
                </c:pt>
                <c:pt idx="3">
                  <c:v>2013/14 </c:v>
                </c:pt>
                <c:pt idx="4">
                  <c:v>2014/15 </c:v>
                </c:pt>
                <c:pt idx="5">
                  <c:v>2015/16 </c:v>
                </c:pt>
                <c:pt idx="6">
                  <c:v>2016/17 </c:v>
                </c:pt>
                <c:pt idx="7">
                  <c:v>2017/18</c:v>
                </c:pt>
                <c:pt idx="8">
                  <c:v>2018/19 </c:v>
                </c:pt>
                <c:pt idx="9">
                  <c:v>2019/20 </c:v>
                </c:pt>
              </c:strCache>
            </c:strRef>
          </c:cat>
          <c:val>
            <c:numRef>
              <c:f>' R&amp;D value and %'!$D$41:$D$50</c:f>
              <c:numCache>
                <c:formatCode>General</c:formatCode>
                <c:ptCount val="10"/>
                <c:pt idx="0">
                  <c:v>5428019.7400000002</c:v>
                </c:pt>
                <c:pt idx="1">
                  <c:v>6618339.216</c:v>
                </c:pt>
                <c:pt idx="2">
                  <c:v>7328464.2329999991</c:v>
                </c:pt>
                <c:pt idx="3">
                  <c:v>7287602.7319999989</c:v>
                </c:pt>
                <c:pt idx="4">
                  <c:v>8363318.4450000003</c:v>
                </c:pt>
                <c:pt idx="5">
                  <c:v>9871837.0950000007</c:v>
                </c:pt>
                <c:pt idx="6">
                  <c:v>11671602.171000002</c:v>
                </c:pt>
                <c:pt idx="7">
                  <c:v>13011462.24</c:v>
                </c:pt>
                <c:pt idx="8">
                  <c:v>13168660.543999998</c:v>
                </c:pt>
                <c:pt idx="9">
                  <c:v>14173278.282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69-44BB-977E-C91F7405DE1F}"/>
            </c:ext>
          </c:extLst>
        </c:ser>
        <c:ser>
          <c:idx val="3"/>
          <c:order val="3"/>
          <c:tx>
            <c:strRef>
              <c:f>' R&amp;D value and %'!$E$40</c:f>
              <c:strCache>
                <c:ptCount val="1"/>
                <c:pt idx="0">
                  <c:v>Business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 R&amp;D value and %'!$A$41:$A$50</c:f>
              <c:strCache>
                <c:ptCount val="10"/>
                <c:pt idx="0">
                  <c:v>2010/2011</c:v>
                </c:pt>
                <c:pt idx="1">
                  <c:v>2011/2012</c:v>
                </c:pt>
                <c:pt idx="2">
                  <c:v>2012/13 </c:v>
                </c:pt>
                <c:pt idx="3">
                  <c:v>2013/14 </c:v>
                </c:pt>
                <c:pt idx="4">
                  <c:v>2014/15 </c:v>
                </c:pt>
                <c:pt idx="5">
                  <c:v>2015/16 </c:v>
                </c:pt>
                <c:pt idx="6">
                  <c:v>2016/17 </c:v>
                </c:pt>
                <c:pt idx="7">
                  <c:v>2017/18</c:v>
                </c:pt>
                <c:pt idx="8">
                  <c:v>2018/19 </c:v>
                </c:pt>
                <c:pt idx="9">
                  <c:v>2019/20 </c:v>
                </c:pt>
              </c:strCache>
            </c:strRef>
          </c:cat>
          <c:val>
            <c:numRef>
              <c:f>' R&amp;D value and %'!$E$41:$E$50</c:f>
              <c:numCache>
                <c:formatCode>General</c:formatCode>
                <c:ptCount val="10"/>
                <c:pt idx="0">
                  <c:v>10066141.085000001</c:v>
                </c:pt>
                <c:pt idx="1">
                  <c:v>10460529.432</c:v>
                </c:pt>
                <c:pt idx="2">
                  <c:v>10574950.016999999</c:v>
                </c:pt>
                <c:pt idx="3">
                  <c:v>11778203.007000001</c:v>
                </c:pt>
                <c:pt idx="4">
                  <c:v>13293274.580999998</c:v>
                </c:pt>
                <c:pt idx="5">
                  <c:v>13820571.933000002</c:v>
                </c:pt>
                <c:pt idx="6">
                  <c:v>14776890.822000001</c:v>
                </c:pt>
                <c:pt idx="7">
                  <c:v>15877081.9</c:v>
                </c:pt>
                <c:pt idx="8">
                  <c:v>14456099.423999999</c:v>
                </c:pt>
                <c:pt idx="9">
                  <c:v>10690307.220000001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69-44BB-977E-C91F7405DE1F}"/>
            </c:ext>
          </c:extLst>
        </c:ser>
        <c:ser>
          <c:idx val="4"/>
          <c:order val="4"/>
          <c:tx>
            <c:strRef>
              <c:f>' R&amp;D value and %'!$F$40</c:f>
              <c:strCache>
                <c:ptCount val="1"/>
                <c:pt idx="0">
                  <c:v>Not-for-profit organisations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 R&amp;D value and %'!$A$41:$A$50</c:f>
              <c:strCache>
                <c:ptCount val="10"/>
                <c:pt idx="0">
                  <c:v>2010/2011</c:v>
                </c:pt>
                <c:pt idx="1">
                  <c:v>2011/2012</c:v>
                </c:pt>
                <c:pt idx="2">
                  <c:v>2012/13 </c:v>
                </c:pt>
                <c:pt idx="3">
                  <c:v>2013/14 </c:v>
                </c:pt>
                <c:pt idx="4">
                  <c:v>2014/15 </c:v>
                </c:pt>
                <c:pt idx="5">
                  <c:v>2015/16 </c:v>
                </c:pt>
                <c:pt idx="6">
                  <c:v>2016/17 </c:v>
                </c:pt>
                <c:pt idx="7">
                  <c:v>2017/18</c:v>
                </c:pt>
                <c:pt idx="8">
                  <c:v>2018/19 </c:v>
                </c:pt>
                <c:pt idx="9">
                  <c:v>2019/20 </c:v>
                </c:pt>
              </c:strCache>
            </c:strRef>
          </c:cat>
          <c:val>
            <c:numRef>
              <c:f>' R&amp;D value and %'!$F$41:$F$50</c:f>
              <c:numCache>
                <c:formatCode>General</c:formatCode>
                <c:ptCount val="10"/>
                <c:pt idx="0">
                  <c:v>162030.44</c:v>
                </c:pt>
                <c:pt idx="1">
                  <c:v>177673.53600000002</c:v>
                </c:pt>
                <c:pt idx="2">
                  <c:v>501295.59899999999</c:v>
                </c:pt>
                <c:pt idx="3">
                  <c:v>590193.179</c:v>
                </c:pt>
                <c:pt idx="4">
                  <c:v>792314.37900000007</c:v>
                </c:pt>
                <c:pt idx="5">
                  <c:v>906267.01199999987</c:v>
                </c:pt>
                <c:pt idx="6">
                  <c:v>1035096.2170000001</c:v>
                </c:pt>
                <c:pt idx="7">
                  <c:v>1200462.29</c:v>
                </c:pt>
                <c:pt idx="8">
                  <c:v>1471358.72</c:v>
                </c:pt>
                <c:pt idx="9">
                  <c:v>1517333.9280000001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69-44BB-977E-C91F7405D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4073448"/>
        <c:axId val="2134076424"/>
      </c:barChart>
      <c:lineChart>
        <c:grouping val="standard"/>
        <c:varyColors val="0"/>
        <c:ser>
          <c:idx val="5"/>
          <c:order val="5"/>
          <c:tx>
            <c:strRef>
              <c:f>' R&amp;D value and %'!$G$40</c:f>
              <c:strCache>
                <c:ptCount val="1"/>
                <c:pt idx="0">
                  <c:v>Gross domestic expenditure on R&amp;D (in percentage of GDP)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strRef>
              <c:f>' R&amp;D value and %'!$A$41:$A$50</c:f>
              <c:strCache>
                <c:ptCount val="10"/>
                <c:pt idx="0">
                  <c:v>2010/2011</c:v>
                </c:pt>
                <c:pt idx="1">
                  <c:v>2011/2012</c:v>
                </c:pt>
                <c:pt idx="2">
                  <c:v>2012/13 </c:v>
                </c:pt>
                <c:pt idx="3">
                  <c:v>2013/14 </c:v>
                </c:pt>
                <c:pt idx="4">
                  <c:v>2014/15 </c:v>
                </c:pt>
                <c:pt idx="5">
                  <c:v>2015/16 </c:v>
                </c:pt>
                <c:pt idx="6">
                  <c:v>2016/17 </c:v>
                </c:pt>
                <c:pt idx="7">
                  <c:v>2017/18</c:v>
                </c:pt>
                <c:pt idx="8">
                  <c:v>2018/19 </c:v>
                </c:pt>
                <c:pt idx="9">
                  <c:v>2019/20 </c:v>
                </c:pt>
              </c:strCache>
            </c:strRef>
          </c:cat>
          <c:val>
            <c:numRef>
              <c:f>' R&amp;D value and %'!$G$41:$G$50</c:f>
              <c:numCache>
                <c:formatCode>0.0%</c:formatCode>
                <c:ptCount val="10"/>
                <c:pt idx="0">
                  <c:v>6.6E-3</c:v>
                </c:pt>
                <c:pt idx="1">
                  <c:v>6.7000000000000002E-3</c:v>
                </c:pt>
                <c:pt idx="2">
                  <c:v>6.7000000000000002E-3</c:v>
                </c:pt>
                <c:pt idx="3">
                  <c:v>6.6E-3</c:v>
                </c:pt>
                <c:pt idx="4">
                  <c:v>7.0999999999999995E-3</c:v>
                </c:pt>
                <c:pt idx="5">
                  <c:v>7.3000000000000001E-3</c:v>
                </c:pt>
                <c:pt idx="6">
                  <c:v>7.4999999999999997E-3</c:v>
                </c:pt>
                <c:pt idx="7">
                  <c:v>7.6E-3</c:v>
                </c:pt>
                <c:pt idx="8">
                  <c:v>6.8999999999999999E-3</c:v>
                </c:pt>
                <c:pt idx="9">
                  <c:v>6.1999999999999998E-3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9269-44BB-977E-C91F7405D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084952"/>
        <c:axId val="2134081976"/>
      </c:lineChart>
      <c:catAx>
        <c:axId val="2134073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34076424"/>
        <c:crosses val="autoZero"/>
        <c:auto val="1"/>
        <c:lblAlgn val="ctr"/>
        <c:lblOffset val="100"/>
        <c:noMultiLvlLbl val="0"/>
      </c:catAx>
      <c:valAx>
        <c:axId val="2134076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Gross domestic expenditure on R&amp;D (in ZAR thousands)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2134073448"/>
        <c:crosses val="autoZero"/>
        <c:crossBetween val="between"/>
      </c:valAx>
      <c:valAx>
        <c:axId val="213408197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Gross domestic expenditure on R&amp;D (in percentage of GDP)</a:t>
                </a:r>
              </a:p>
            </c:rich>
          </c:tx>
          <c:layout/>
          <c:overlay val="0"/>
        </c:title>
        <c:numFmt formatCode="0.0%" sourceLinked="0"/>
        <c:majorTickMark val="out"/>
        <c:minorTickMark val="none"/>
        <c:tickLblPos val="nextTo"/>
        <c:crossAx val="2134084952"/>
        <c:crosses val="max"/>
        <c:crossBetween val="between"/>
      </c:valAx>
      <c:catAx>
        <c:axId val="2134084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34081976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R&amp;D value and %'!$A$57</c:f>
              <c:strCache>
                <c:ptCount val="1"/>
                <c:pt idx="0">
                  <c:v>Government</c:v>
                </c:pt>
              </c:strCache>
            </c:strRef>
          </c:tx>
          <c:invertIfNegative val="0"/>
          <c:cat>
            <c:strRef>
              <c:f>' R&amp;D value and %'!$B$56:$K$56</c:f>
              <c:strCache>
                <c:ptCount val="10"/>
                <c:pt idx="0">
                  <c:v>2010/2011</c:v>
                </c:pt>
                <c:pt idx="1">
                  <c:v>2011/2012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</c:strCache>
            </c:strRef>
          </c:cat>
          <c:val>
            <c:numRef>
              <c:f>' R&amp;D value and %'!$B$57:$K$57</c:f>
              <c:numCache>
                <c:formatCode>General</c:formatCode>
                <c:ptCount val="10"/>
                <c:pt idx="0">
                  <c:v>1315240</c:v>
                </c:pt>
                <c:pt idx="1">
                  <c:v>1522638</c:v>
                </c:pt>
                <c:pt idx="2">
                  <c:v>1692076</c:v>
                </c:pt>
                <c:pt idx="3">
                  <c:v>1887396</c:v>
                </c:pt>
                <c:pt idx="4">
                  <c:v>1997987</c:v>
                </c:pt>
                <c:pt idx="5">
                  <c:v>2013021</c:v>
                </c:pt>
                <c:pt idx="6">
                  <c:v>1962229</c:v>
                </c:pt>
                <c:pt idx="7">
                  <c:v>2061836</c:v>
                </c:pt>
                <c:pt idx="8">
                  <c:v>1896003</c:v>
                </c:pt>
                <c:pt idx="9">
                  <c:v>1545174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E-49BC-9661-6EC94FD56D68}"/>
            </c:ext>
          </c:extLst>
        </c:ser>
        <c:ser>
          <c:idx val="1"/>
          <c:order val="1"/>
          <c:tx>
            <c:strRef>
              <c:f>' R&amp;D value and %'!$A$58</c:f>
              <c:strCache>
                <c:ptCount val="1"/>
                <c:pt idx="0">
                  <c:v>Science Councils</c:v>
                </c:pt>
              </c:strCache>
            </c:strRef>
          </c:tx>
          <c:invertIfNegative val="0"/>
          <c:cat>
            <c:strRef>
              <c:f>' R&amp;D value and %'!$B$56:$K$56</c:f>
              <c:strCache>
                <c:ptCount val="10"/>
                <c:pt idx="0">
                  <c:v>2010/2011</c:v>
                </c:pt>
                <c:pt idx="1">
                  <c:v>2011/2012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</c:strCache>
            </c:strRef>
          </c:cat>
          <c:val>
            <c:numRef>
              <c:f>' R&amp;D value and %'!$B$58:$K$58</c:f>
              <c:numCache>
                <c:formatCode>General</c:formatCode>
                <c:ptCount val="10"/>
                <c:pt idx="0">
                  <c:v>4676600</c:v>
                </c:pt>
                <c:pt idx="1">
                  <c:v>4595853</c:v>
                </c:pt>
                <c:pt idx="2">
                  <c:v>4738958</c:v>
                </c:pt>
                <c:pt idx="3">
                  <c:v>4787083</c:v>
                </c:pt>
                <c:pt idx="4">
                  <c:v>5282204</c:v>
                </c:pt>
                <c:pt idx="5">
                  <c:v>5740897</c:v>
                </c:pt>
                <c:pt idx="6">
                  <c:v>5737315</c:v>
                </c:pt>
                <c:pt idx="7">
                  <c:v>5596638</c:v>
                </c:pt>
                <c:pt idx="8">
                  <c:v>4642214</c:v>
                </c:pt>
                <c:pt idx="9">
                  <c:v>5058005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4E-49BC-9661-6EC94FD56D68}"/>
            </c:ext>
          </c:extLst>
        </c:ser>
        <c:ser>
          <c:idx val="2"/>
          <c:order val="2"/>
          <c:tx>
            <c:strRef>
              <c:f>' R&amp;D value and %'!$A$59</c:f>
              <c:strCache>
                <c:ptCount val="1"/>
                <c:pt idx="0">
                  <c:v>Higher Education</c:v>
                </c:pt>
              </c:strCache>
            </c:strRef>
          </c:tx>
          <c:invertIfNegative val="0"/>
          <c:cat>
            <c:strRef>
              <c:f>' R&amp;D value and %'!$B$56:$K$56</c:f>
              <c:strCache>
                <c:ptCount val="10"/>
                <c:pt idx="0">
                  <c:v>2010/2011</c:v>
                </c:pt>
                <c:pt idx="1">
                  <c:v>2011/2012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</c:strCache>
            </c:strRef>
          </c:cat>
          <c:val>
            <c:numRef>
              <c:f>' R&amp;D value and %'!$B$59:$K$59</c:f>
              <c:numCache>
                <c:formatCode>General</c:formatCode>
                <c:ptCount val="10"/>
                <c:pt idx="0">
                  <c:v>7054653</c:v>
                </c:pt>
                <c:pt idx="1">
                  <c:v>8144127</c:v>
                </c:pt>
                <c:pt idx="2">
                  <c:v>8631773</c:v>
                </c:pt>
                <c:pt idx="3">
                  <c:v>8110358</c:v>
                </c:pt>
                <c:pt idx="4">
                  <c:v>8842156</c:v>
                </c:pt>
                <c:pt idx="5">
                  <c:v>9876623</c:v>
                </c:pt>
                <c:pt idx="6">
                  <c:v>10901375</c:v>
                </c:pt>
                <c:pt idx="7">
                  <c:v>11532964</c:v>
                </c:pt>
                <c:pt idx="8">
                  <c:v>11241762</c:v>
                </c:pt>
                <c:pt idx="9">
                  <c:v>11570353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E-49BC-9661-6EC94FD56D68}"/>
            </c:ext>
          </c:extLst>
        </c:ser>
        <c:ser>
          <c:idx val="3"/>
          <c:order val="3"/>
          <c:tx>
            <c:strRef>
              <c:f>' R&amp;D value and %'!$A$60</c:f>
              <c:strCache>
                <c:ptCount val="1"/>
                <c:pt idx="0">
                  <c:v>Business</c:v>
                </c:pt>
              </c:strCache>
            </c:strRef>
          </c:tx>
          <c:invertIfNegative val="0"/>
          <c:cat>
            <c:strRef>
              <c:f>' R&amp;D value and %'!$B$56:$K$56</c:f>
              <c:strCache>
                <c:ptCount val="10"/>
                <c:pt idx="0">
                  <c:v>2010/2011</c:v>
                </c:pt>
                <c:pt idx="1">
                  <c:v>2011/2012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</c:strCache>
            </c:strRef>
          </c:cat>
          <c:val>
            <c:numRef>
              <c:f>' R&amp;D value and %'!$B$60:$K$60</c:f>
              <c:numCache>
                <c:formatCode>General</c:formatCode>
                <c:ptCount val="10"/>
                <c:pt idx="0">
                  <c:v>13081666</c:v>
                </c:pt>
                <c:pt idx="1">
                  <c:v>12894165</c:v>
                </c:pt>
                <c:pt idx="2">
                  <c:v>12442685</c:v>
                </c:pt>
                <c:pt idx="3">
                  <c:v>13103667</c:v>
                </c:pt>
                <c:pt idx="4">
                  <c:v>14028004</c:v>
                </c:pt>
                <c:pt idx="5">
                  <c:v>13814995</c:v>
                </c:pt>
                <c:pt idx="6">
                  <c:v>13820449</c:v>
                </c:pt>
                <c:pt idx="7">
                  <c:v>14058812</c:v>
                </c:pt>
                <c:pt idx="8">
                  <c:v>12320234</c:v>
                </c:pt>
                <c:pt idx="9">
                  <c:v>8735099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4E-49BC-9661-6EC94FD56D68}"/>
            </c:ext>
          </c:extLst>
        </c:ser>
        <c:ser>
          <c:idx val="4"/>
          <c:order val="4"/>
          <c:tx>
            <c:strRef>
              <c:f>' R&amp;D value and %'!$A$61</c:f>
              <c:strCache>
                <c:ptCount val="1"/>
                <c:pt idx="0">
                  <c:v>Not for Profit</c:v>
                </c:pt>
              </c:strCache>
            </c:strRef>
          </c:tx>
          <c:invertIfNegative val="0"/>
          <c:cat>
            <c:strRef>
              <c:f>' R&amp;D value and %'!$B$56:$K$56</c:f>
              <c:strCache>
                <c:ptCount val="10"/>
                <c:pt idx="0">
                  <c:v>2010/2011</c:v>
                </c:pt>
                <c:pt idx="1">
                  <c:v>2011/2012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</c:strCache>
            </c:strRef>
          </c:cat>
          <c:val>
            <c:numRef>
              <c:f>' R&amp;D value and %'!$B$61:$K$61</c:f>
              <c:numCache>
                <c:formatCode>General</c:formatCode>
                <c:ptCount val="10"/>
                <c:pt idx="0">
                  <c:v>211759</c:v>
                </c:pt>
                <c:pt idx="1">
                  <c:v>210226</c:v>
                </c:pt>
                <c:pt idx="2">
                  <c:v>593056</c:v>
                </c:pt>
                <c:pt idx="3">
                  <c:v>648536</c:v>
                </c:pt>
                <c:pt idx="4">
                  <c:v>821959</c:v>
                </c:pt>
                <c:pt idx="5">
                  <c:v>891142</c:v>
                </c:pt>
                <c:pt idx="6">
                  <c:v>951469</c:v>
                </c:pt>
                <c:pt idx="7">
                  <c:v>1078231</c:v>
                </c:pt>
                <c:pt idx="8">
                  <c:v>1266918</c:v>
                </c:pt>
                <c:pt idx="9">
                  <c:v>1231799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4E-49BC-9661-6EC94FD56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4131928"/>
        <c:axId val="2134134904"/>
      </c:barChart>
      <c:lineChart>
        <c:grouping val="standard"/>
        <c:varyColors val="0"/>
        <c:ser>
          <c:idx val="5"/>
          <c:order val="5"/>
          <c:tx>
            <c:strRef>
              <c:f>' R&amp;D value and %'!$A$62</c:f>
              <c:strCache>
                <c:ptCount val="1"/>
                <c:pt idx="0">
                  <c:v>Gross domestic expenditure on R&amp;D (in percentage of GDP)</c:v>
                </c:pt>
              </c:strCache>
            </c:strRef>
          </c:tx>
          <c:marker>
            <c:symbol val="none"/>
          </c:marker>
          <c:cat>
            <c:strRef>
              <c:f>' R&amp;D value and %'!$B$56:$K$56</c:f>
              <c:strCache>
                <c:ptCount val="10"/>
                <c:pt idx="0">
                  <c:v>2010/2011</c:v>
                </c:pt>
                <c:pt idx="1">
                  <c:v>2011/2012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</c:strCache>
            </c:strRef>
          </c:cat>
          <c:val>
            <c:numRef>
              <c:f>' R&amp;D value and %'!$B$62:$K$62</c:f>
              <c:numCache>
                <c:formatCode>General</c:formatCode>
                <c:ptCount val="10"/>
                <c:pt idx="0">
                  <c:v>6.6E-3</c:v>
                </c:pt>
                <c:pt idx="1">
                  <c:v>6.7000000000000002E-3</c:v>
                </c:pt>
                <c:pt idx="2">
                  <c:v>6.7000000000000002E-3</c:v>
                </c:pt>
                <c:pt idx="3">
                  <c:v>6.6E-3</c:v>
                </c:pt>
                <c:pt idx="4">
                  <c:v>7.0999999999999995E-3</c:v>
                </c:pt>
                <c:pt idx="5">
                  <c:v>7.3000000000000001E-3</c:v>
                </c:pt>
                <c:pt idx="6">
                  <c:v>7.4999999999999997E-3</c:v>
                </c:pt>
                <c:pt idx="7">
                  <c:v>7.6E-3</c:v>
                </c:pt>
                <c:pt idx="8">
                  <c:v>6.8999999999999999E-3</c:v>
                </c:pt>
                <c:pt idx="9">
                  <c:v>6.1999999999999998E-3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4E-49BC-9661-6EC94FD56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140936"/>
        <c:axId val="2134137944"/>
      </c:lineChart>
      <c:catAx>
        <c:axId val="2134131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34134904"/>
        <c:crosses val="autoZero"/>
        <c:auto val="1"/>
        <c:lblAlgn val="ctr"/>
        <c:lblOffset val="100"/>
        <c:noMultiLvlLbl val="0"/>
      </c:catAx>
      <c:valAx>
        <c:axId val="2134134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4131928"/>
        <c:crosses val="autoZero"/>
        <c:crossBetween val="between"/>
      </c:valAx>
      <c:valAx>
        <c:axId val="21341379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134140936"/>
        <c:crosses val="max"/>
        <c:crossBetween val="between"/>
      </c:valAx>
      <c:catAx>
        <c:axId val="2134140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3413794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066614379624599E-2"/>
          <c:y val="3.2638259292837701E-2"/>
          <c:w val="0.84238490830848001"/>
          <c:h val="0.67842862343929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'Green imports'!$A$10</c:f>
              <c:strCache>
                <c:ptCount val="1"/>
                <c:pt idx="0">
                  <c:v>Cleaner technologies and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'Green imports'!$B$8:$T$8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'Green imports'!$B$10:$T$10</c:f>
              <c:numCache>
                <c:formatCode>_-* #\ ##0_-;\-* #\ ##0_-;_-* "-"??_-;_-@_-</c:formatCode>
                <c:ptCount val="19"/>
                <c:pt idx="0">
                  <c:v>6146</c:v>
                </c:pt>
                <c:pt idx="1">
                  <c:v>6212</c:v>
                </c:pt>
                <c:pt idx="2">
                  <c:v>9574</c:v>
                </c:pt>
                <c:pt idx="3">
                  <c:v>13653</c:v>
                </c:pt>
                <c:pt idx="4">
                  <c:v>14165</c:v>
                </c:pt>
                <c:pt idx="5">
                  <c:v>24531</c:v>
                </c:pt>
                <c:pt idx="6">
                  <c:v>30639</c:v>
                </c:pt>
                <c:pt idx="7">
                  <c:v>18875</c:v>
                </c:pt>
                <c:pt idx="8">
                  <c:v>26020</c:v>
                </c:pt>
                <c:pt idx="9">
                  <c:v>37944</c:v>
                </c:pt>
                <c:pt idx="10">
                  <c:v>40646</c:v>
                </c:pt>
                <c:pt idx="11">
                  <c:v>33692</c:v>
                </c:pt>
                <c:pt idx="12">
                  <c:v>36016</c:v>
                </c:pt>
                <c:pt idx="13">
                  <c:v>30423</c:v>
                </c:pt>
                <c:pt idx="14">
                  <c:v>30704</c:v>
                </c:pt>
                <c:pt idx="15">
                  <c:v>33512</c:v>
                </c:pt>
                <c:pt idx="16">
                  <c:v>38403</c:v>
                </c:pt>
                <c:pt idx="17">
                  <c:v>35109</c:v>
                </c:pt>
                <c:pt idx="18">
                  <c:v>25830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A-40C3-A583-96C61AB3F282}"/>
            </c:ext>
          </c:extLst>
        </c:ser>
        <c:ser>
          <c:idx val="2"/>
          <c:order val="1"/>
          <c:tx>
            <c:strRef>
              <c:f>'Green imports'!$A$11</c:f>
              <c:strCache>
                <c:ptCount val="1"/>
                <c:pt idx="0">
                  <c:v>Environmental monitoring, analysis and assessment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'Green imports'!$B$8:$T$8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'Green imports'!$B$11:$T$11</c:f>
              <c:numCache>
                <c:formatCode>_-* #\ ##0_-;\-* #\ ##0_-;_-* "-"??_-;_-@_-</c:formatCode>
                <c:ptCount val="19"/>
                <c:pt idx="0">
                  <c:v>327930</c:v>
                </c:pt>
                <c:pt idx="1">
                  <c:v>422266</c:v>
                </c:pt>
                <c:pt idx="2">
                  <c:v>593698</c:v>
                </c:pt>
                <c:pt idx="3">
                  <c:v>716209</c:v>
                </c:pt>
                <c:pt idx="4">
                  <c:v>757656</c:v>
                </c:pt>
                <c:pt idx="5">
                  <c:v>841161</c:v>
                </c:pt>
                <c:pt idx="6">
                  <c:v>922606</c:v>
                </c:pt>
                <c:pt idx="7">
                  <c:v>789677</c:v>
                </c:pt>
                <c:pt idx="8">
                  <c:v>831564</c:v>
                </c:pt>
                <c:pt idx="9">
                  <c:v>1048559</c:v>
                </c:pt>
                <c:pt idx="10">
                  <c:v>974673</c:v>
                </c:pt>
                <c:pt idx="11">
                  <c:v>974955</c:v>
                </c:pt>
                <c:pt idx="12">
                  <c:v>919776</c:v>
                </c:pt>
                <c:pt idx="13">
                  <c:v>773390</c:v>
                </c:pt>
                <c:pt idx="14">
                  <c:v>820106</c:v>
                </c:pt>
                <c:pt idx="15">
                  <c:v>774828</c:v>
                </c:pt>
                <c:pt idx="16">
                  <c:v>790913</c:v>
                </c:pt>
                <c:pt idx="17">
                  <c:v>751587</c:v>
                </c:pt>
                <c:pt idx="18">
                  <c:v>697230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A-40C3-A583-96C61AB3F282}"/>
            </c:ext>
          </c:extLst>
        </c:ser>
        <c:ser>
          <c:idx val="3"/>
          <c:order val="2"/>
          <c:tx>
            <c:strRef>
              <c:f>'Green imports'!$A$12</c:f>
              <c:strCache>
                <c:ptCount val="1"/>
                <c:pt idx="0">
                  <c:v>Heat energy savings and management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'Green imports'!$B$8:$T$8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'Green imports'!$B$12:$T$12</c:f>
              <c:numCache>
                <c:formatCode>_-* #\ ##0_-;\-* #\ ##0_-;_-* "-"??_-;_-@_-</c:formatCode>
                <c:ptCount val="19"/>
                <c:pt idx="0">
                  <c:v>45379</c:v>
                </c:pt>
                <c:pt idx="1">
                  <c:v>59130</c:v>
                </c:pt>
                <c:pt idx="2">
                  <c:v>72373</c:v>
                </c:pt>
                <c:pt idx="3">
                  <c:v>82791</c:v>
                </c:pt>
                <c:pt idx="4">
                  <c:v>114904</c:v>
                </c:pt>
                <c:pt idx="5">
                  <c:v>117131</c:v>
                </c:pt>
                <c:pt idx="6">
                  <c:v>148785</c:v>
                </c:pt>
                <c:pt idx="7">
                  <c:v>100648</c:v>
                </c:pt>
                <c:pt idx="8">
                  <c:v>137555</c:v>
                </c:pt>
                <c:pt idx="9">
                  <c:v>187695</c:v>
                </c:pt>
                <c:pt idx="10">
                  <c:v>162069</c:v>
                </c:pt>
                <c:pt idx="11">
                  <c:v>209585</c:v>
                </c:pt>
                <c:pt idx="12">
                  <c:v>144007</c:v>
                </c:pt>
                <c:pt idx="13">
                  <c:v>125083</c:v>
                </c:pt>
                <c:pt idx="14">
                  <c:v>128278</c:v>
                </c:pt>
                <c:pt idx="15">
                  <c:v>120714</c:v>
                </c:pt>
                <c:pt idx="16">
                  <c:v>109506</c:v>
                </c:pt>
                <c:pt idx="17">
                  <c:v>115412</c:v>
                </c:pt>
                <c:pt idx="18">
                  <c:v>93347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A-40C3-A583-96C61AB3F282}"/>
            </c:ext>
          </c:extLst>
        </c:ser>
        <c:ser>
          <c:idx val="4"/>
          <c:order val="3"/>
          <c:tx>
            <c:strRef>
              <c:f>'Green imports'!$A$13</c:f>
              <c:strCache>
                <c:ptCount val="1"/>
                <c:pt idx="0">
                  <c:v>Noise and vibration abatement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'Green imports'!$B$8:$T$8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'Green imports'!$B$13:$T$13</c:f>
              <c:numCache>
                <c:formatCode>_-* #\ ##0_-;\-* #\ ##0_-;_-* "-"??_-;_-@_-</c:formatCode>
                <c:ptCount val="19"/>
                <c:pt idx="0">
                  <c:v>39912</c:v>
                </c:pt>
                <c:pt idx="1">
                  <c:v>53919</c:v>
                </c:pt>
                <c:pt idx="2">
                  <c:v>61864</c:v>
                </c:pt>
                <c:pt idx="3">
                  <c:v>70313</c:v>
                </c:pt>
                <c:pt idx="4">
                  <c:v>75249</c:v>
                </c:pt>
                <c:pt idx="5">
                  <c:v>85265</c:v>
                </c:pt>
                <c:pt idx="6">
                  <c:v>92402</c:v>
                </c:pt>
                <c:pt idx="7">
                  <c:v>88772</c:v>
                </c:pt>
                <c:pt idx="8">
                  <c:v>118934</c:v>
                </c:pt>
                <c:pt idx="9">
                  <c:v>125152</c:v>
                </c:pt>
                <c:pt idx="10">
                  <c:v>115518</c:v>
                </c:pt>
                <c:pt idx="11">
                  <c:v>109420</c:v>
                </c:pt>
                <c:pt idx="12">
                  <c:v>92722</c:v>
                </c:pt>
                <c:pt idx="13">
                  <c:v>91826</c:v>
                </c:pt>
                <c:pt idx="14">
                  <c:v>76808</c:v>
                </c:pt>
                <c:pt idx="15">
                  <c:v>76841</c:v>
                </c:pt>
                <c:pt idx="16">
                  <c:v>83164</c:v>
                </c:pt>
                <c:pt idx="17">
                  <c:v>73005</c:v>
                </c:pt>
                <c:pt idx="18">
                  <c:v>64156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A-40C3-A583-96C61AB3F282}"/>
            </c:ext>
          </c:extLst>
        </c:ser>
        <c:ser>
          <c:idx val="5"/>
          <c:order val="4"/>
          <c:tx>
            <c:strRef>
              <c:f>'Green imports'!$A$14</c:f>
              <c:strCache>
                <c:ptCount val="1"/>
                <c:pt idx="0">
                  <c:v>Pollution management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'Green imports'!$B$8:$T$8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'Green imports'!$B$14:$T$14</c:f>
              <c:numCache>
                <c:formatCode>_-* #\ ##0_-;\-* #\ ##0_-;_-* "-"??_-;_-@_-</c:formatCode>
                <c:ptCount val="19"/>
                <c:pt idx="0">
                  <c:v>311726</c:v>
                </c:pt>
                <c:pt idx="1">
                  <c:v>553543</c:v>
                </c:pt>
                <c:pt idx="2">
                  <c:v>477267</c:v>
                </c:pt>
                <c:pt idx="3">
                  <c:v>561941</c:v>
                </c:pt>
                <c:pt idx="4">
                  <c:v>657409</c:v>
                </c:pt>
                <c:pt idx="5">
                  <c:v>808274</c:v>
                </c:pt>
                <c:pt idx="6">
                  <c:v>863288</c:v>
                </c:pt>
                <c:pt idx="7">
                  <c:v>630639</c:v>
                </c:pt>
                <c:pt idx="8">
                  <c:v>702242</c:v>
                </c:pt>
                <c:pt idx="9">
                  <c:v>941189</c:v>
                </c:pt>
                <c:pt idx="10">
                  <c:v>872529</c:v>
                </c:pt>
                <c:pt idx="11">
                  <c:v>1038350</c:v>
                </c:pt>
                <c:pt idx="12">
                  <c:v>805378</c:v>
                </c:pt>
                <c:pt idx="13">
                  <c:v>759188</c:v>
                </c:pt>
                <c:pt idx="14">
                  <c:v>772968</c:v>
                </c:pt>
                <c:pt idx="15">
                  <c:v>745136</c:v>
                </c:pt>
                <c:pt idx="16">
                  <c:v>724740</c:v>
                </c:pt>
                <c:pt idx="17">
                  <c:v>711883</c:v>
                </c:pt>
                <c:pt idx="18">
                  <c:v>546101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8A-40C3-A583-96C61AB3F282}"/>
            </c:ext>
          </c:extLst>
        </c:ser>
        <c:ser>
          <c:idx val="6"/>
          <c:order val="5"/>
          <c:tx>
            <c:strRef>
              <c:f>'Green imports'!$A$15</c:f>
              <c:strCache>
                <c:ptCount val="1"/>
                <c:pt idx="0">
                  <c:v>Remediation and clean-up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'Green imports'!$B$8:$T$8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'Green imports'!$B$15:$T$15</c:f>
              <c:numCache>
                <c:formatCode>_-* #\ ##0_-;\-* #\ ##0_-;_-* "-"??_-;_-@_-</c:formatCode>
                <c:ptCount val="19"/>
                <c:pt idx="0">
                  <c:v>46953</c:v>
                </c:pt>
                <c:pt idx="1">
                  <c:v>66375</c:v>
                </c:pt>
                <c:pt idx="2">
                  <c:v>75893</c:v>
                </c:pt>
                <c:pt idx="3">
                  <c:v>84472</c:v>
                </c:pt>
                <c:pt idx="4">
                  <c:v>104058</c:v>
                </c:pt>
                <c:pt idx="5">
                  <c:v>36569</c:v>
                </c:pt>
                <c:pt idx="6">
                  <c:v>33050</c:v>
                </c:pt>
                <c:pt idx="7">
                  <c:v>28924</c:v>
                </c:pt>
                <c:pt idx="8">
                  <c:v>31133</c:v>
                </c:pt>
                <c:pt idx="9">
                  <c:v>39631</c:v>
                </c:pt>
                <c:pt idx="10">
                  <c:v>46095</c:v>
                </c:pt>
                <c:pt idx="11">
                  <c:v>44745</c:v>
                </c:pt>
                <c:pt idx="12">
                  <c:v>48303</c:v>
                </c:pt>
                <c:pt idx="13">
                  <c:v>34278</c:v>
                </c:pt>
                <c:pt idx="14">
                  <c:v>35502</c:v>
                </c:pt>
                <c:pt idx="15">
                  <c:v>37026</c:v>
                </c:pt>
                <c:pt idx="16">
                  <c:v>31709</c:v>
                </c:pt>
                <c:pt idx="17">
                  <c:v>33609</c:v>
                </c:pt>
                <c:pt idx="18">
                  <c:v>30189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8A-40C3-A583-96C61AB3F282}"/>
            </c:ext>
          </c:extLst>
        </c:ser>
        <c:ser>
          <c:idx val="7"/>
          <c:order val="6"/>
          <c:tx>
            <c:strRef>
              <c:f>'Green imports'!$A$16</c:f>
              <c:strCache>
                <c:ptCount val="1"/>
                <c:pt idx="0">
                  <c:v>Renewable energy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'Green imports'!$B$8:$T$8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'Green imports'!$B$16:$T$16</c:f>
              <c:numCache>
                <c:formatCode>_-* #\ ##0_-;\-* #\ ##0_-;_-* "-"??_-;_-@_-</c:formatCode>
                <c:ptCount val="19"/>
                <c:pt idx="0">
                  <c:v>212978</c:v>
                </c:pt>
                <c:pt idx="1">
                  <c:v>284924</c:v>
                </c:pt>
                <c:pt idx="2">
                  <c:v>351371</c:v>
                </c:pt>
                <c:pt idx="3">
                  <c:v>422625</c:v>
                </c:pt>
                <c:pt idx="4">
                  <c:v>861542</c:v>
                </c:pt>
                <c:pt idx="5">
                  <c:v>695415</c:v>
                </c:pt>
                <c:pt idx="6">
                  <c:v>1393300</c:v>
                </c:pt>
                <c:pt idx="7">
                  <c:v>1075036</c:v>
                </c:pt>
                <c:pt idx="8">
                  <c:v>1500826</c:v>
                </c:pt>
                <c:pt idx="9">
                  <c:v>1808276</c:v>
                </c:pt>
                <c:pt idx="10">
                  <c:v>1803880</c:v>
                </c:pt>
                <c:pt idx="11">
                  <c:v>2392638</c:v>
                </c:pt>
                <c:pt idx="12">
                  <c:v>2249667</c:v>
                </c:pt>
                <c:pt idx="13">
                  <c:v>1751846</c:v>
                </c:pt>
                <c:pt idx="14">
                  <c:v>1562289</c:v>
                </c:pt>
                <c:pt idx="15">
                  <c:v>1301268</c:v>
                </c:pt>
                <c:pt idx="16">
                  <c:v>943900</c:v>
                </c:pt>
                <c:pt idx="17">
                  <c:v>1357590</c:v>
                </c:pt>
                <c:pt idx="18">
                  <c:v>1103248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8A-40C3-A583-96C61AB3F282}"/>
            </c:ext>
          </c:extLst>
        </c:ser>
        <c:ser>
          <c:idx val="8"/>
          <c:order val="7"/>
          <c:tx>
            <c:strRef>
              <c:f>'Green imports'!$A$17</c:f>
              <c:strCache>
                <c:ptCount val="1"/>
                <c:pt idx="0">
                  <c:v>Solid waste management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'Green imports'!$B$8:$T$8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'Green imports'!$B$17:$T$17</c:f>
              <c:numCache>
                <c:formatCode>_-* #\ ##0_-;\-* #\ ##0_-;_-* "-"??_-;_-@_-</c:formatCode>
                <c:ptCount val="19"/>
                <c:pt idx="0">
                  <c:v>191992</c:v>
                </c:pt>
                <c:pt idx="1">
                  <c:v>247174</c:v>
                </c:pt>
                <c:pt idx="2">
                  <c:v>328568</c:v>
                </c:pt>
                <c:pt idx="3">
                  <c:v>308943</c:v>
                </c:pt>
                <c:pt idx="4">
                  <c:v>486990</c:v>
                </c:pt>
                <c:pt idx="5">
                  <c:v>590710</c:v>
                </c:pt>
                <c:pt idx="6">
                  <c:v>671077</c:v>
                </c:pt>
                <c:pt idx="7">
                  <c:v>438103</c:v>
                </c:pt>
                <c:pt idx="8">
                  <c:v>470259</c:v>
                </c:pt>
                <c:pt idx="9">
                  <c:v>668623</c:v>
                </c:pt>
                <c:pt idx="10">
                  <c:v>765715</c:v>
                </c:pt>
                <c:pt idx="11">
                  <c:v>906942</c:v>
                </c:pt>
                <c:pt idx="12">
                  <c:v>707247</c:v>
                </c:pt>
                <c:pt idx="13">
                  <c:v>648990</c:v>
                </c:pt>
                <c:pt idx="14">
                  <c:v>514215</c:v>
                </c:pt>
                <c:pt idx="15">
                  <c:v>529044</c:v>
                </c:pt>
                <c:pt idx="16">
                  <c:v>597171</c:v>
                </c:pt>
                <c:pt idx="17">
                  <c:v>526384</c:v>
                </c:pt>
                <c:pt idx="18">
                  <c:v>473813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8A-40C3-A583-96C61AB3F282}"/>
            </c:ext>
          </c:extLst>
        </c:ser>
        <c:ser>
          <c:idx val="9"/>
          <c:order val="8"/>
          <c:tx>
            <c:strRef>
              <c:f>'Green imports'!$A$18</c:f>
              <c:strCache>
                <c:ptCount val="1"/>
                <c:pt idx="0">
                  <c:v>Wastewater management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'Green imports'!$B$8:$T$8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'Green imports'!$B$18:$T$18</c:f>
              <c:numCache>
                <c:formatCode>_-* #\ ##0_-;\-* #\ ##0_-;_-* "-"??_-;_-@_-</c:formatCode>
                <c:ptCount val="19"/>
                <c:pt idx="0">
                  <c:v>594541</c:v>
                </c:pt>
                <c:pt idx="1">
                  <c:v>773279</c:v>
                </c:pt>
                <c:pt idx="2">
                  <c:v>922971</c:v>
                </c:pt>
                <c:pt idx="3">
                  <c:v>1072692</c:v>
                </c:pt>
                <c:pt idx="4">
                  <c:v>1210684</c:v>
                </c:pt>
                <c:pt idx="5">
                  <c:v>1449362</c:v>
                </c:pt>
                <c:pt idx="6">
                  <c:v>1575101</c:v>
                </c:pt>
                <c:pt idx="7">
                  <c:v>1201026</c:v>
                </c:pt>
                <c:pt idx="8">
                  <c:v>1414745</c:v>
                </c:pt>
                <c:pt idx="9">
                  <c:v>1767515</c:v>
                </c:pt>
                <c:pt idx="10">
                  <c:v>1887136</c:v>
                </c:pt>
                <c:pt idx="11">
                  <c:v>2094850</c:v>
                </c:pt>
                <c:pt idx="12">
                  <c:v>1832193</c:v>
                </c:pt>
                <c:pt idx="13">
                  <c:v>1648802</c:v>
                </c:pt>
                <c:pt idx="14">
                  <c:v>1595674</c:v>
                </c:pt>
                <c:pt idx="15">
                  <c:v>1589445</c:v>
                </c:pt>
                <c:pt idx="16">
                  <c:v>1742715</c:v>
                </c:pt>
                <c:pt idx="17">
                  <c:v>1618515</c:v>
                </c:pt>
                <c:pt idx="18">
                  <c:v>1345068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8A-40C3-A583-96C61AB3F282}"/>
            </c:ext>
          </c:extLst>
        </c:ser>
        <c:ser>
          <c:idx val="10"/>
          <c:order val="9"/>
          <c:tx>
            <c:strRef>
              <c:f>'Green imports'!$A$19</c:f>
              <c:strCache>
                <c:ptCount val="1"/>
                <c:pt idx="0">
                  <c:v>Water supply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'Green imports'!$B$8:$T$8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'Green imports'!$B$19:$T$19</c:f>
              <c:numCache>
                <c:formatCode>_-* #\ ##0_-;\-* #\ ##0_-;_-* "-"??_-;_-@_-</c:formatCode>
                <c:ptCount val="19"/>
                <c:pt idx="0">
                  <c:v>44180</c:v>
                </c:pt>
                <c:pt idx="1">
                  <c:v>65018</c:v>
                </c:pt>
                <c:pt idx="2">
                  <c:v>72433</c:v>
                </c:pt>
                <c:pt idx="3">
                  <c:v>82360</c:v>
                </c:pt>
                <c:pt idx="4">
                  <c:v>98916</c:v>
                </c:pt>
                <c:pt idx="5">
                  <c:v>26411</c:v>
                </c:pt>
                <c:pt idx="6">
                  <c:v>28774</c:v>
                </c:pt>
                <c:pt idx="7">
                  <c:v>24238</c:v>
                </c:pt>
                <c:pt idx="8">
                  <c:v>30399</c:v>
                </c:pt>
                <c:pt idx="9">
                  <c:v>31798</c:v>
                </c:pt>
                <c:pt idx="10">
                  <c:v>36709</c:v>
                </c:pt>
                <c:pt idx="11">
                  <c:v>38631</c:v>
                </c:pt>
                <c:pt idx="12">
                  <c:v>48566</c:v>
                </c:pt>
                <c:pt idx="13">
                  <c:v>28966</c:v>
                </c:pt>
                <c:pt idx="14">
                  <c:v>31325</c:v>
                </c:pt>
                <c:pt idx="15">
                  <c:v>32067</c:v>
                </c:pt>
                <c:pt idx="16">
                  <c:v>28126</c:v>
                </c:pt>
                <c:pt idx="17">
                  <c:v>28814</c:v>
                </c:pt>
                <c:pt idx="18">
                  <c:v>24722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8A-40C3-A583-96C61AB3F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53514408"/>
        <c:axId val="-2053818600"/>
      </c:barChart>
      <c:lineChart>
        <c:grouping val="standard"/>
        <c:varyColors val="0"/>
        <c:ser>
          <c:idx val="12"/>
          <c:order val="10"/>
          <c:tx>
            <c:strRef>
              <c:f>'Green imports'!$A$21</c:f>
              <c:strCache>
                <c:ptCount val="1"/>
                <c:pt idx="0">
                  <c:v>Share of 'green goods' in total imports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'Green imports'!$B$8:$T$8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'Green imports'!$B$21:$T$21</c:f>
              <c:numCache>
                <c:formatCode>0.0%</c:formatCode>
                <c:ptCount val="19"/>
                <c:pt idx="0">
                  <c:v>6.9477202771983784E-2</c:v>
                </c:pt>
                <c:pt idx="1">
                  <c:v>7.3569036845481134E-2</c:v>
                </c:pt>
                <c:pt idx="2">
                  <c:v>6.2306890908385842E-2</c:v>
                </c:pt>
                <c:pt idx="3">
                  <c:v>6.2072236804780523E-2</c:v>
                </c:pt>
                <c:pt idx="4">
                  <c:v>6.3993413089476467E-2</c:v>
                </c:pt>
                <c:pt idx="5">
                  <c:v>5.85285787725894E-2</c:v>
                </c:pt>
                <c:pt idx="6">
                  <c:v>6.5747463029837014E-2</c:v>
                </c:pt>
                <c:pt idx="7">
                  <c:v>6.8938525257433977E-2</c:v>
                </c:pt>
                <c:pt idx="8">
                  <c:v>6.3341647073654736E-2</c:v>
                </c:pt>
                <c:pt idx="9">
                  <c:v>6.4755188797870719E-2</c:v>
                </c:pt>
                <c:pt idx="10">
                  <c:v>6.4359220084090479E-2</c:v>
                </c:pt>
                <c:pt idx="11">
                  <c:v>7.5925619259049254E-2</c:v>
                </c:pt>
                <c:pt idx="12">
                  <c:v>6.8980462081691382E-2</c:v>
                </c:pt>
                <c:pt idx="13">
                  <c:v>6.8716811963794186E-2</c:v>
                </c:pt>
                <c:pt idx="14">
                  <c:v>7.4113599200384905E-2</c:v>
                </c:pt>
                <c:pt idx="15">
                  <c:v>6.290841877347024E-2</c:v>
                </c:pt>
                <c:pt idx="16">
                  <c:v>5.4138835503257481E-2</c:v>
                </c:pt>
                <c:pt idx="17">
                  <c:v>5.9534521439655645E-2</c:v>
                </c:pt>
                <c:pt idx="18">
                  <c:v>6.4096137860788799E-2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FA8A-40C3-A583-96C61AB3F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63520664"/>
        <c:axId val="-2076073816"/>
      </c:lineChart>
      <c:catAx>
        <c:axId val="-205351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3818600"/>
        <c:crosses val="autoZero"/>
        <c:auto val="1"/>
        <c:lblAlgn val="ctr"/>
        <c:lblOffset val="100"/>
        <c:noMultiLvlLbl val="0"/>
      </c:catAx>
      <c:valAx>
        <c:axId val="-2053818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Imports of green goods,</a:t>
                </a:r>
                <a:r>
                  <a:rPr lang="en-ZA" baseline="0"/>
                  <a:t> in US$ billions </a:t>
                </a:r>
                <a:endParaRPr lang="en-ZA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3514408"/>
        <c:crosses val="autoZero"/>
        <c:crossBetween val="between"/>
        <c:dispUnits>
          <c:builtInUnit val="millions"/>
        </c:dispUnits>
      </c:valAx>
      <c:valAx>
        <c:axId val="-20760738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Share of 'green goods' in total imports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63520664"/>
        <c:crosses val="max"/>
        <c:crossBetween val="between"/>
      </c:valAx>
      <c:catAx>
        <c:axId val="-2063520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076073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'Green exports'!$A$9</c:f>
              <c:strCache>
                <c:ptCount val="1"/>
                <c:pt idx="0">
                  <c:v>Cleaner technologies and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'Green exports'!$B$7:$T$7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'Green exports'!$B$9:$T$9</c:f>
              <c:numCache>
                <c:formatCode>General</c:formatCode>
                <c:ptCount val="19"/>
                <c:pt idx="0">
                  <c:v>5383</c:v>
                </c:pt>
                <c:pt idx="1">
                  <c:v>7617</c:v>
                </c:pt>
                <c:pt idx="2">
                  <c:v>7388</c:v>
                </c:pt>
                <c:pt idx="3">
                  <c:v>13963</c:v>
                </c:pt>
                <c:pt idx="4">
                  <c:v>10982</c:v>
                </c:pt>
                <c:pt idx="5">
                  <c:v>17847</c:v>
                </c:pt>
                <c:pt idx="6">
                  <c:v>26689</c:v>
                </c:pt>
                <c:pt idx="7">
                  <c:v>35793</c:v>
                </c:pt>
                <c:pt idx="8">
                  <c:v>39232</c:v>
                </c:pt>
                <c:pt idx="9">
                  <c:v>44999</c:v>
                </c:pt>
                <c:pt idx="10">
                  <c:v>40705</c:v>
                </c:pt>
                <c:pt idx="11">
                  <c:v>40795</c:v>
                </c:pt>
                <c:pt idx="12">
                  <c:v>46869</c:v>
                </c:pt>
                <c:pt idx="13">
                  <c:v>40197</c:v>
                </c:pt>
                <c:pt idx="14">
                  <c:v>36881</c:v>
                </c:pt>
                <c:pt idx="15">
                  <c:v>41115</c:v>
                </c:pt>
                <c:pt idx="16">
                  <c:v>41924</c:v>
                </c:pt>
                <c:pt idx="17">
                  <c:v>42180</c:v>
                </c:pt>
                <c:pt idx="18">
                  <c:v>41624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AE-4948-9F7E-E12F9DDACD7A}"/>
            </c:ext>
          </c:extLst>
        </c:ser>
        <c:ser>
          <c:idx val="1"/>
          <c:order val="1"/>
          <c:tx>
            <c:strRef>
              <c:f>'Green exports'!$A$10</c:f>
              <c:strCache>
                <c:ptCount val="1"/>
                <c:pt idx="0">
                  <c:v>Environmental monitoring, analysis and assessment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'Green exports'!$B$7:$T$7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'Green exports'!$B$10:$T$10</c:f>
              <c:numCache>
                <c:formatCode>General</c:formatCode>
                <c:ptCount val="19"/>
                <c:pt idx="0">
                  <c:v>46569</c:v>
                </c:pt>
                <c:pt idx="1">
                  <c:v>60755</c:v>
                </c:pt>
                <c:pt idx="2">
                  <c:v>74199</c:v>
                </c:pt>
                <c:pt idx="3">
                  <c:v>92058</c:v>
                </c:pt>
                <c:pt idx="4">
                  <c:v>112320</c:v>
                </c:pt>
                <c:pt idx="5">
                  <c:v>131692</c:v>
                </c:pt>
                <c:pt idx="6">
                  <c:v>171383</c:v>
                </c:pt>
                <c:pt idx="7">
                  <c:v>139116</c:v>
                </c:pt>
                <c:pt idx="8">
                  <c:v>187559</c:v>
                </c:pt>
                <c:pt idx="9">
                  <c:v>202899</c:v>
                </c:pt>
                <c:pt idx="10">
                  <c:v>217856</c:v>
                </c:pt>
                <c:pt idx="11">
                  <c:v>207390</c:v>
                </c:pt>
                <c:pt idx="12">
                  <c:v>236026</c:v>
                </c:pt>
                <c:pt idx="13">
                  <c:v>233810</c:v>
                </c:pt>
                <c:pt idx="14">
                  <c:v>239122</c:v>
                </c:pt>
                <c:pt idx="15">
                  <c:v>253995</c:v>
                </c:pt>
                <c:pt idx="16">
                  <c:v>224138</c:v>
                </c:pt>
                <c:pt idx="17">
                  <c:v>233817</c:v>
                </c:pt>
                <c:pt idx="18">
                  <c:v>219244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AE-4948-9F7E-E12F9DDACD7A}"/>
            </c:ext>
          </c:extLst>
        </c:ser>
        <c:ser>
          <c:idx val="3"/>
          <c:order val="2"/>
          <c:tx>
            <c:strRef>
              <c:f>'Green exports'!$A$11</c:f>
              <c:strCache>
                <c:ptCount val="1"/>
                <c:pt idx="0">
                  <c:v>Heat energy savings and management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'Green exports'!$B$7:$T$7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'Green exports'!$B$11:$T$11</c:f>
              <c:numCache>
                <c:formatCode>General</c:formatCode>
                <c:ptCount val="19"/>
                <c:pt idx="0">
                  <c:v>29174</c:v>
                </c:pt>
                <c:pt idx="1">
                  <c:v>23493</c:v>
                </c:pt>
                <c:pt idx="2">
                  <c:v>24626</c:v>
                </c:pt>
                <c:pt idx="3">
                  <c:v>25909</c:v>
                </c:pt>
                <c:pt idx="4">
                  <c:v>23920</c:v>
                </c:pt>
                <c:pt idx="5">
                  <c:v>24130</c:v>
                </c:pt>
                <c:pt idx="6">
                  <c:v>42321</c:v>
                </c:pt>
                <c:pt idx="7">
                  <c:v>25458</c:v>
                </c:pt>
                <c:pt idx="8">
                  <c:v>39019</c:v>
                </c:pt>
                <c:pt idx="9">
                  <c:v>34574</c:v>
                </c:pt>
                <c:pt idx="10">
                  <c:v>40649</c:v>
                </c:pt>
                <c:pt idx="11">
                  <c:v>43076</c:v>
                </c:pt>
                <c:pt idx="12">
                  <c:v>38135</c:v>
                </c:pt>
                <c:pt idx="13">
                  <c:v>34656</c:v>
                </c:pt>
                <c:pt idx="14">
                  <c:v>28734</c:v>
                </c:pt>
                <c:pt idx="15">
                  <c:v>29707</c:v>
                </c:pt>
                <c:pt idx="16">
                  <c:v>38557</c:v>
                </c:pt>
                <c:pt idx="17">
                  <c:v>31124</c:v>
                </c:pt>
                <c:pt idx="18">
                  <c:v>21718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AE-4948-9F7E-E12F9DDACD7A}"/>
            </c:ext>
          </c:extLst>
        </c:ser>
        <c:ser>
          <c:idx val="4"/>
          <c:order val="3"/>
          <c:tx>
            <c:strRef>
              <c:f>'Green exports'!$A$12</c:f>
              <c:strCache>
                <c:ptCount val="1"/>
                <c:pt idx="0">
                  <c:v>Noise and vibration abatement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'Green exports'!$B$7:$T$7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'Green exports'!$B$12:$T$12</c:f>
              <c:numCache>
                <c:formatCode>General</c:formatCode>
                <c:ptCount val="19"/>
                <c:pt idx="0">
                  <c:v>16140</c:v>
                </c:pt>
                <c:pt idx="1">
                  <c:v>43929</c:v>
                </c:pt>
                <c:pt idx="2">
                  <c:v>43550</c:v>
                </c:pt>
                <c:pt idx="3">
                  <c:v>43267</c:v>
                </c:pt>
                <c:pt idx="4">
                  <c:v>35700</c:v>
                </c:pt>
                <c:pt idx="5">
                  <c:v>34864</c:v>
                </c:pt>
                <c:pt idx="6">
                  <c:v>67181</c:v>
                </c:pt>
                <c:pt idx="7">
                  <c:v>62272</c:v>
                </c:pt>
                <c:pt idx="8">
                  <c:v>77109</c:v>
                </c:pt>
                <c:pt idx="9">
                  <c:v>78508</c:v>
                </c:pt>
                <c:pt idx="10">
                  <c:v>74270</c:v>
                </c:pt>
                <c:pt idx="11">
                  <c:v>62639</c:v>
                </c:pt>
                <c:pt idx="12">
                  <c:v>38472</c:v>
                </c:pt>
                <c:pt idx="13">
                  <c:v>30002</c:v>
                </c:pt>
                <c:pt idx="14">
                  <c:v>37529</c:v>
                </c:pt>
                <c:pt idx="15">
                  <c:v>38448</c:v>
                </c:pt>
                <c:pt idx="16">
                  <c:v>38185</c:v>
                </c:pt>
                <c:pt idx="17">
                  <c:v>34018</c:v>
                </c:pt>
                <c:pt idx="18">
                  <c:v>24852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AE-4948-9F7E-E12F9DDACD7A}"/>
            </c:ext>
          </c:extLst>
        </c:ser>
        <c:ser>
          <c:idx val="5"/>
          <c:order val="4"/>
          <c:tx>
            <c:strRef>
              <c:f>'Green exports'!$A$13</c:f>
              <c:strCache>
                <c:ptCount val="1"/>
                <c:pt idx="0">
                  <c:v>Pollution management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'Green exports'!$B$7:$T$7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'Green exports'!$B$13:$T$13</c:f>
              <c:numCache>
                <c:formatCode>General</c:formatCode>
                <c:ptCount val="19"/>
                <c:pt idx="0">
                  <c:v>1936558</c:v>
                </c:pt>
                <c:pt idx="1">
                  <c:v>2427359</c:v>
                </c:pt>
                <c:pt idx="2">
                  <c:v>2804592</c:v>
                </c:pt>
                <c:pt idx="3">
                  <c:v>3361239</c:v>
                </c:pt>
                <c:pt idx="4">
                  <c:v>4837053</c:v>
                </c:pt>
                <c:pt idx="5">
                  <c:v>6462522</c:v>
                </c:pt>
                <c:pt idx="6">
                  <c:v>6210827</c:v>
                </c:pt>
                <c:pt idx="7">
                  <c:v>3168656</c:v>
                </c:pt>
                <c:pt idx="8">
                  <c:v>4513538</c:v>
                </c:pt>
                <c:pt idx="9">
                  <c:v>5862169</c:v>
                </c:pt>
                <c:pt idx="10">
                  <c:v>4388742</c:v>
                </c:pt>
                <c:pt idx="11">
                  <c:v>4269757</c:v>
                </c:pt>
                <c:pt idx="12">
                  <c:v>4015887</c:v>
                </c:pt>
                <c:pt idx="13">
                  <c:v>3560350</c:v>
                </c:pt>
                <c:pt idx="14">
                  <c:v>3330525</c:v>
                </c:pt>
                <c:pt idx="15">
                  <c:v>3244538</c:v>
                </c:pt>
                <c:pt idx="16">
                  <c:v>3450939</c:v>
                </c:pt>
                <c:pt idx="17">
                  <c:v>3425927</c:v>
                </c:pt>
                <c:pt idx="18">
                  <c:v>3588748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AE-4948-9F7E-E12F9DDACD7A}"/>
            </c:ext>
          </c:extLst>
        </c:ser>
        <c:ser>
          <c:idx val="6"/>
          <c:order val="5"/>
          <c:tx>
            <c:strRef>
              <c:f>'Green exports'!$A$14</c:f>
              <c:strCache>
                <c:ptCount val="1"/>
                <c:pt idx="0">
                  <c:v>Remediation and clean-up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'Green exports'!$B$7:$T$7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'Green exports'!$B$14:$T$14</c:f>
              <c:numCache>
                <c:formatCode>General</c:formatCode>
                <c:ptCount val="19"/>
                <c:pt idx="0">
                  <c:v>17531</c:v>
                </c:pt>
                <c:pt idx="1">
                  <c:v>9072</c:v>
                </c:pt>
                <c:pt idx="2">
                  <c:v>9715</c:v>
                </c:pt>
                <c:pt idx="3">
                  <c:v>16063</c:v>
                </c:pt>
                <c:pt idx="4">
                  <c:v>15200</c:v>
                </c:pt>
                <c:pt idx="5">
                  <c:v>28925</c:v>
                </c:pt>
                <c:pt idx="6">
                  <c:v>11899</c:v>
                </c:pt>
                <c:pt idx="7">
                  <c:v>20776</c:v>
                </c:pt>
                <c:pt idx="8">
                  <c:v>12134</c:v>
                </c:pt>
                <c:pt idx="9">
                  <c:v>11940</c:v>
                </c:pt>
                <c:pt idx="10">
                  <c:v>14628</c:v>
                </c:pt>
                <c:pt idx="11">
                  <c:v>13888</c:v>
                </c:pt>
                <c:pt idx="12">
                  <c:v>22408</c:v>
                </c:pt>
                <c:pt idx="13">
                  <c:v>18254</c:v>
                </c:pt>
                <c:pt idx="14">
                  <c:v>18581</c:v>
                </c:pt>
                <c:pt idx="15">
                  <c:v>15568</c:v>
                </c:pt>
                <c:pt idx="16">
                  <c:v>11409</c:v>
                </c:pt>
                <c:pt idx="17">
                  <c:v>12682</c:v>
                </c:pt>
                <c:pt idx="18">
                  <c:v>10748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AE-4948-9F7E-E12F9DDACD7A}"/>
            </c:ext>
          </c:extLst>
        </c:ser>
        <c:ser>
          <c:idx val="7"/>
          <c:order val="6"/>
          <c:tx>
            <c:strRef>
              <c:f>'Green exports'!$A$15</c:f>
              <c:strCache>
                <c:ptCount val="1"/>
                <c:pt idx="0">
                  <c:v>Renewable energy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'Green exports'!$B$7:$T$7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'Green exports'!$B$15:$T$15</c:f>
              <c:numCache>
                <c:formatCode>General</c:formatCode>
                <c:ptCount val="19"/>
                <c:pt idx="0">
                  <c:v>209224</c:v>
                </c:pt>
                <c:pt idx="1">
                  <c:v>225892</c:v>
                </c:pt>
                <c:pt idx="2">
                  <c:v>264177</c:v>
                </c:pt>
                <c:pt idx="3">
                  <c:v>399740</c:v>
                </c:pt>
                <c:pt idx="4">
                  <c:v>575521</c:v>
                </c:pt>
                <c:pt idx="5">
                  <c:v>599404</c:v>
                </c:pt>
                <c:pt idx="6">
                  <c:v>692385</c:v>
                </c:pt>
                <c:pt idx="7">
                  <c:v>963027</c:v>
                </c:pt>
                <c:pt idx="8">
                  <c:v>699238</c:v>
                </c:pt>
                <c:pt idx="9">
                  <c:v>965398</c:v>
                </c:pt>
                <c:pt idx="10">
                  <c:v>925367</c:v>
                </c:pt>
                <c:pt idx="11">
                  <c:v>897508</c:v>
                </c:pt>
                <c:pt idx="12">
                  <c:v>840715</c:v>
                </c:pt>
                <c:pt idx="13">
                  <c:v>885508</c:v>
                </c:pt>
                <c:pt idx="14">
                  <c:v>767746</c:v>
                </c:pt>
                <c:pt idx="15">
                  <c:v>697647</c:v>
                </c:pt>
                <c:pt idx="16">
                  <c:v>734758</c:v>
                </c:pt>
                <c:pt idx="17">
                  <c:v>747586</c:v>
                </c:pt>
                <c:pt idx="18">
                  <c:v>587527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AE-4948-9F7E-E12F9DDACD7A}"/>
            </c:ext>
          </c:extLst>
        </c:ser>
        <c:ser>
          <c:idx val="8"/>
          <c:order val="7"/>
          <c:tx>
            <c:strRef>
              <c:f>'Green exports'!$A$16</c:f>
              <c:strCache>
                <c:ptCount val="1"/>
                <c:pt idx="0">
                  <c:v>Solid waste management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'Green exports'!$B$7:$T$7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'Green exports'!$B$16:$T$16</c:f>
              <c:numCache>
                <c:formatCode>General</c:formatCode>
                <c:ptCount val="19"/>
                <c:pt idx="0">
                  <c:v>57758</c:v>
                </c:pt>
                <c:pt idx="1">
                  <c:v>113013</c:v>
                </c:pt>
                <c:pt idx="2">
                  <c:v>114901</c:v>
                </c:pt>
                <c:pt idx="3">
                  <c:v>107835</c:v>
                </c:pt>
                <c:pt idx="4">
                  <c:v>114725</c:v>
                </c:pt>
                <c:pt idx="5">
                  <c:v>170339</c:v>
                </c:pt>
                <c:pt idx="6">
                  <c:v>222342</c:v>
                </c:pt>
                <c:pt idx="7">
                  <c:v>154666</c:v>
                </c:pt>
                <c:pt idx="8">
                  <c:v>241135</c:v>
                </c:pt>
                <c:pt idx="9">
                  <c:v>285658</c:v>
                </c:pt>
                <c:pt idx="10">
                  <c:v>330088</c:v>
                </c:pt>
                <c:pt idx="11">
                  <c:v>304026</c:v>
                </c:pt>
                <c:pt idx="12">
                  <c:v>302381</c:v>
                </c:pt>
                <c:pt idx="13">
                  <c:v>305448</c:v>
                </c:pt>
                <c:pt idx="14">
                  <c:v>201079</c:v>
                </c:pt>
                <c:pt idx="15">
                  <c:v>218904</c:v>
                </c:pt>
                <c:pt idx="16">
                  <c:v>256752</c:v>
                </c:pt>
                <c:pt idx="17">
                  <c:v>213401</c:v>
                </c:pt>
                <c:pt idx="18">
                  <c:v>189976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AE-4948-9F7E-E12F9DDACD7A}"/>
            </c:ext>
          </c:extLst>
        </c:ser>
        <c:ser>
          <c:idx val="9"/>
          <c:order val="8"/>
          <c:tx>
            <c:strRef>
              <c:f>'Green exports'!$A$17</c:f>
              <c:strCache>
                <c:ptCount val="1"/>
                <c:pt idx="0">
                  <c:v>Wastewater management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'Green exports'!$B$7:$T$7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'Green exports'!$B$17:$T$17</c:f>
              <c:numCache>
                <c:formatCode>General</c:formatCode>
                <c:ptCount val="19"/>
                <c:pt idx="0">
                  <c:v>223211</c:v>
                </c:pt>
                <c:pt idx="1">
                  <c:v>254122</c:v>
                </c:pt>
                <c:pt idx="2">
                  <c:v>318675</c:v>
                </c:pt>
                <c:pt idx="3">
                  <c:v>330041</c:v>
                </c:pt>
                <c:pt idx="4">
                  <c:v>381498</c:v>
                </c:pt>
                <c:pt idx="5">
                  <c:v>479718</c:v>
                </c:pt>
                <c:pt idx="6">
                  <c:v>619354</c:v>
                </c:pt>
                <c:pt idx="7">
                  <c:v>555603</c:v>
                </c:pt>
                <c:pt idx="8">
                  <c:v>897276</c:v>
                </c:pt>
                <c:pt idx="9">
                  <c:v>967830</c:v>
                </c:pt>
                <c:pt idx="10">
                  <c:v>1076812</c:v>
                </c:pt>
                <c:pt idx="11">
                  <c:v>937389</c:v>
                </c:pt>
                <c:pt idx="12">
                  <c:v>904229</c:v>
                </c:pt>
                <c:pt idx="13">
                  <c:v>849004</c:v>
                </c:pt>
                <c:pt idx="14">
                  <c:v>697402</c:v>
                </c:pt>
                <c:pt idx="15">
                  <c:v>799382</c:v>
                </c:pt>
                <c:pt idx="16">
                  <c:v>894899</c:v>
                </c:pt>
                <c:pt idx="17">
                  <c:v>839077</c:v>
                </c:pt>
                <c:pt idx="18">
                  <c:v>703435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AE-4948-9F7E-E12F9DDACD7A}"/>
            </c:ext>
          </c:extLst>
        </c:ser>
        <c:ser>
          <c:idx val="10"/>
          <c:order val="9"/>
          <c:tx>
            <c:strRef>
              <c:f>'Green exports'!$A$18</c:f>
              <c:strCache>
                <c:ptCount val="1"/>
                <c:pt idx="0">
                  <c:v>Water supply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'Green exports'!$B$7:$T$7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'Green exports'!$B$18:$T$18</c:f>
              <c:numCache>
                <c:formatCode>General</c:formatCode>
                <c:ptCount val="19"/>
                <c:pt idx="0">
                  <c:v>16325</c:v>
                </c:pt>
                <c:pt idx="1">
                  <c:v>9546</c:v>
                </c:pt>
                <c:pt idx="2">
                  <c:v>9442</c:v>
                </c:pt>
                <c:pt idx="3">
                  <c:v>16174</c:v>
                </c:pt>
                <c:pt idx="4">
                  <c:v>14991</c:v>
                </c:pt>
                <c:pt idx="5">
                  <c:v>28221</c:v>
                </c:pt>
                <c:pt idx="6">
                  <c:v>7525</c:v>
                </c:pt>
                <c:pt idx="7">
                  <c:v>7806</c:v>
                </c:pt>
                <c:pt idx="8">
                  <c:v>8785</c:v>
                </c:pt>
                <c:pt idx="9">
                  <c:v>12137</c:v>
                </c:pt>
                <c:pt idx="10">
                  <c:v>15923</c:v>
                </c:pt>
                <c:pt idx="11">
                  <c:v>16423</c:v>
                </c:pt>
                <c:pt idx="12">
                  <c:v>19540</c:v>
                </c:pt>
                <c:pt idx="13">
                  <c:v>21080</c:v>
                </c:pt>
                <c:pt idx="14">
                  <c:v>18256</c:v>
                </c:pt>
                <c:pt idx="15">
                  <c:v>15695</c:v>
                </c:pt>
                <c:pt idx="16">
                  <c:v>13877</c:v>
                </c:pt>
                <c:pt idx="17">
                  <c:v>16707</c:v>
                </c:pt>
                <c:pt idx="18">
                  <c:v>14076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AE-4948-9F7E-E12F9DDA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0889208"/>
        <c:axId val="2113900536"/>
      </c:barChart>
      <c:lineChart>
        <c:grouping val="standard"/>
        <c:varyColors val="0"/>
        <c:ser>
          <c:idx val="12"/>
          <c:order val="10"/>
          <c:tx>
            <c:strRef>
              <c:f>'Green exports'!$A$20</c:f>
              <c:strCache>
                <c:ptCount val="1"/>
                <c:pt idx="0">
                  <c:v>Share of 'green goods' in total exports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'Green exports'!$B$7:$T$7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'Green exports'!$B$20:$T$20</c:f>
              <c:numCache>
                <c:formatCode>General</c:formatCode>
                <c:ptCount val="19"/>
                <c:pt idx="0">
                  <c:v>0.11</c:v>
                </c:pt>
                <c:pt idx="1">
                  <c:v>0.1</c:v>
                </c:pt>
                <c:pt idx="2">
                  <c:v>0.09</c:v>
                </c:pt>
                <c:pt idx="3">
                  <c:v>0.09</c:v>
                </c:pt>
                <c:pt idx="4">
                  <c:v>0.1169</c:v>
                </c:pt>
                <c:pt idx="5">
                  <c:v>0.12470000000000001</c:v>
                </c:pt>
                <c:pt idx="6">
                  <c:v>0.11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0.06</c:v>
                </c:pt>
                <c:pt idx="16">
                  <c:v>0.06</c:v>
                </c:pt>
                <c:pt idx="17">
                  <c:v>0.06</c:v>
                </c:pt>
                <c:pt idx="18">
                  <c:v>0.06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CAAE-4948-9F7E-E12F9DDA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80956888"/>
        <c:axId val="-2064819368"/>
      </c:lineChart>
      <c:catAx>
        <c:axId val="2110889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3900536"/>
        <c:crosses val="autoZero"/>
        <c:auto val="1"/>
        <c:lblAlgn val="ctr"/>
        <c:lblOffset val="100"/>
        <c:noMultiLvlLbl val="0"/>
      </c:catAx>
      <c:valAx>
        <c:axId val="211390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Exports of green goods, in US$ billions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0889208"/>
        <c:crosses val="autoZero"/>
        <c:crossBetween val="between"/>
        <c:dispUnits>
          <c:builtInUnit val="millions"/>
        </c:dispUnits>
      </c:valAx>
      <c:valAx>
        <c:axId val="-20648193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Share of 'green goods' in total exports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80956888"/>
        <c:crosses val="max"/>
        <c:crossBetween val="between"/>
      </c:valAx>
      <c:catAx>
        <c:axId val="-2080956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06481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231630</xdr:colOff>
      <xdr:row>63</xdr:row>
      <xdr:rowOff>605</xdr:rowOff>
    </xdr:from>
    <xdr:to>
      <xdr:col>23</xdr:col>
      <xdr:colOff>181429</xdr:colOff>
      <xdr:row>91</xdr:row>
      <xdr:rowOff>59872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307687</xdr:colOff>
      <xdr:row>34</xdr:row>
      <xdr:rowOff>53110</xdr:rowOff>
    </xdr:from>
    <xdr:to>
      <xdr:col>11</xdr:col>
      <xdr:colOff>265546</xdr:colOff>
      <xdr:row>64</xdr:row>
      <xdr:rowOff>80818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11</xdr:row>
      <xdr:rowOff>6349</xdr:rowOff>
    </xdr:from>
    <xdr:to>
      <xdr:col>10</xdr:col>
      <xdr:colOff>662215</xdr:colOff>
      <xdr:row>31</xdr:row>
      <xdr:rowOff>18142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12</xdr:row>
      <xdr:rowOff>82550</xdr:rowOff>
    </xdr:from>
    <xdr:to>
      <xdr:col>7</xdr:col>
      <xdr:colOff>469900</xdr:colOff>
      <xdr:row>38</xdr:row>
      <xdr:rowOff>127000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774700</xdr:colOff>
      <xdr:row>2</xdr:row>
      <xdr:rowOff>330200</xdr:rowOff>
    </xdr:from>
    <xdr:to>
      <xdr:col>18</xdr:col>
      <xdr:colOff>519546</xdr:colOff>
      <xdr:row>36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473364</xdr:colOff>
      <xdr:row>8</xdr:row>
      <xdr:rowOff>184726</xdr:rowOff>
    </xdr:from>
    <xdr:to>
      <xdr:col>13</xdr:col>
      <xdr:colOff>668483</xdr:colOff>
      <xdr:row>37</xdr:row>
      <xdr:rowOff>115454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131532</xdr:colOff>
      <xdr:row>26</xdr:row>
      <xdr:rowOff>102506</xdr:rowOff>
    </xdr:from>
    <xdr:to>
      <xdr:col>20</xdr:col>
      <xdr:colOff>290285</xdr:colOff>
      <xdr:row>51</xdr:row>
      <xdr:rowOff>99785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1177924</xdr:colOff>
      <xdr:row>8</xdr:row>
      <xdr:rowOff>139700</xdr:rowOff>
    </xdr:from>
    <xdr:to>
      <xdr:col>6</xdr:col>
      <xdr:colOff>647699</xdr:colOff>
      <xdr:row>24</xdr:row>
      <xdr:rowOff>120650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8716818" y="8648699"/>
    <xdr:ext cx="10044546" cy="6522028"/>
    <xdr:graphicFrame macro="">
      <xdr:nvGraphicFramePr>
        <xdr:cNvPr id="5" name="Chart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477981</xdr:colOff>
      <xdr:row>23</xdr:row>
      <xdr:rowOff>18473</xdr:rowOff>
    </xdr:from>
    <xdr:to>
      <xdr:col>40</xdr:col>
      <xdr:colOff>704273</xdr:colOff>
      <xdr:row>73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25400</xdr:rowOff>
    </xdr:from>
    <xdr:to>
      <xdr:col>6</xdr:col>
      <xdr:colOff>455230</xdr:colOff>
      <xdr:row>67</xdr:row>
      <xdr:rowOff>39539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978900"/>
          <a:ext cx="7338630" cy="3824139"/>
        </a:xfrm>
        <a:prstGeom prst="rect">
          <a:avLst/>
        </a:prstGeom>
      </xdr:spPr>
    </xdr:pic>
    <xdr:clientData/>
  </xdr:twoCellAnchor>
  <xdr:twoCellAnchor>
    <xdr:from>
      <xdr:col>12</xdr:col>
      <xdr:colOff>506186</xdr:colOff>
      <xdr:row>15</xdr:row>
      <xdr:rowOff>95250</xdr:rowOff>
    </xdr:from>
    <xdr:to>
      <xdr:col>21</xdr:col>
      <xdr:colOff>328386</xdr:colOff>
      <xdr:row>43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260763</xdr:colOff>
      <xdr:row>11</xdr:row>
      <xdr:rowOff>20015</xdr:rowOff>
    </xdr:from>
    <xdr:to>
      <xdr:col>9</xdr:col>
      <xdr:colOff>313764</xdr:colOff>
      <xdr:row>29</xdr:row>
      <xdr:rowOff>69850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482599</xdr:colOff>
      <xdr:row>29</xdr:row>
      <xdr:rowOff>69850</xdr:rowOff>
    </xdr:from>
    <xdr:to>
      <xdr:col>21</xdr:col>
      <xdr:colOff>562427</xdr:colOff>
      <xdr:row>55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25400</xdr:rowOff>
    </xdr:from>
    <xdr:to>
      <xdr:col>9</xdr:col>
      <xdr:colOff>838200</xdr:colOff>
      <xdr:row>99</xdr:row>
      <xdr:rowOff>50800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22</xdr:row>
      <xdr:rowOff>31750</xdr:rowOff>
    </xdr:from>
    <xdr:to>
      <xdr:col>12</xdr:col>
      <xdr:colOff>88900</xdr:colOff>
      <xdr:row>58</xdr:row>
      <xdr:rowOff>177800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547913</xdr:colOff>
      <xdr:row>21</xdr:row>
      <xdr:rowOff>184150</xdr:rowOff>
    </xdr:from>
    <xdr:to>
      <xdr:col>13</xdr:col>
      <xdr:colOff>589642</xdr:colOff>
      <xdr:row>60</xdr:row>
      <xdr:rowOff>45357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7</xdr:row>
      <xdr:rowOff>57150</xdr:rowOff>
    </xdr:from>
    <xdr:to>
      <xdr:col>15</xdr:col>
      <xdr:colOff>114300</xdr:colOff>
      <xdr:row>36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ivett-carnac\Downloads\bp-stats-review-2020-all-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ivett-carnac\Downloads\Household%20da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ze\AppData\Local\Microsoft\Windows\INetCache\Content.Outlook\41CWSSSY\DOE%202017-Commodity-Flow-and-Energy-Balanc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ze\AppData\Local\Microsoft\Windows\INetCache\Content.Outlook\41CWSSSY\Kate-updated-Consolidated-Aggregated-Historical-Energy-Balances-per-commodity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ivett-carnac\Downloads\bp-stats-review-2021-all-dat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aylor\_Projects\_Projects%20closed\2021%20NEV%20incentive%20framework%20(dtic-NAAMSA)\Data\Data%20on%20EV%20sales%20in%20SA%20+%20OEMs%20cluster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pssrv\users$\Gaylor\Gaylor\_Projects\_Projects%20closed\2019%20-%20EV%20policy%20options%20(the%20dti-NAAMSA)\Data\GHG%20emissions%20per%20sector%20from%20CAIT%20downloaded%20in%20January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il Consumption - Barrel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Annual"/>
      <sheetName val="Sheet1"/>
    </sheetNames>
    <sheetDataSet>
      <sheetData sheetId="0" refreshError="1"/>
      <sheetData sheetId="1">
        <row r="10">
          <cell r="C10" t="str">
            <v>Savings to disposable income of households (%) (RHS)</v>
          </cell>
          <cell r="D10" t="str">
            <v>Household debt to disposable income of households (%) (RHS)</v>
          </cell>
          <cell r="F10" t="str">
            <v>Disposable income per capita of households, Constant 2015 prices (LHS)</v>
          </cell>
        </row>
        <row r="35">
          <cell r="B35">
            <v>1970</v>
          </cell>
          <cell r="C35">
            <v>4</v>
          </cell>
          <cell r="D35">
            <v>37.299999999999997</v>
          </cell>
          <cell r="F35">
            <v>32772</v>
          </cell>
        </row>
        <row r="36">
          <cell r="B36">
            <v>1971</v>
          </cell>
          <cell r="C36">
            <v>6.6</v>
          </cell>
          <cell r="D36">
            <v>36.9</v>
          </cell>
          <cell r="F36">
            <v>35055</v>
          </cell>
        </row>
        <row r="37">
          <cell r="B37">
            <v>1972</v>
          </cell>
          <cell r="C37">
            <v>7.8</v>
          </cell>
          <cell r="D37">
            <v>36.1</v>
          </cell>
          <cell r="F37">
            <v>35902</v>
          </cell>
        </row>
        <row r="38">
          <cell r="B38">
            <v>1973</v>
          </cell>
          <cell r="C38">
            <v>5.3</v>
          </cell>
          <cell r="D38">
            <v>37.1</v>
          </cell>
          <cell r="F38">
            <v>35745</v>
          </cell>
        </row>
        <row r="39">
          <cell r="B39">
            <v>1974</v>
          </cell>
          <cell r="C39">
            <v>5.4</v>
          </cell>
          <cell r="D39">
            <v>37.200000000000003</v>
          </cell>
          <cell r="F39">
            <v>36881</v>
          </cell>
        </row>
        <row r="40">
          <cell r="B40">
            <v>1975</v>
          </cell>
          <cell r="C40">
            <v>5.5</v>
          </cell>
          <cell r="D40">
            <v>38.5</v>
          </cell>
          <cell r="F40">
            <v>37718</v>
          </cell>
        </row>
        <row r="41">
          <cell r="B41">
            <v>1976</v>
          </cell>
          <cell r="C41">
            <v>3.9</v>
          </cell>
          <cell r="D41">
            <v>40.200000000000003</v>
          </cell>
          <cell r="F41">
            <v>36288</v>
          </cell>
        </row>
        <row r="42">
          <cell r="B42">
            <v>1977</v>
          </cell>
          <cell r="C42">
            <v>8.1</v>
          </cell>
          <cell r="D42">
            <v>37.6</v>
          </cell>
          <cell r="F42">
            <v>37532</v>
          </cell>
        </row>
        <row r="43">
          <cell r="B43">
            <v>1978</v>
          </cell>
          <cell r="C43">
            <v>6</v>
          </cell>
          <cell r="D43">
            <v>38.4</v>
          </cell>
          <cell r="F43">
            <v>35745</v>
          </cell>
        </row>
        <row r="44">
          <cell r="B44">
            <v>1979</v>
          </cell>
          <cell r="C44">
            <v>7.4</v>
          </cell>
          <cell r="D44">
            <v>37.4</v>
          </cell>
          <cell r="F44">
            <v>37090</v>
          </cell>
        </row>
        <row r="45">
          <cell r="B45">
            <v>1980</v>
          </cell>
          <cell r="C45">
            <v>6.5</v>
          </cell>
          <cell r="D45">
            <v>37.1</v>
          </cell>
          <cell r="F45">
            <v>39422</v>
          </cell>
        </row>
        <row r="46">
          <cell r="B46">
            <v>1981</v>
          </cell>
          <cell r="C46">
            <v>1.4</v>
          </cell>
          <cell r="D46">
            <v>40.6</v>
          </cell>
          <cell r="F46">
            <v>37515</v>
          </cell>
        </row>
        <row r="47">
          <cell r="B47">
            <v>1982</v>
          </cell>
          <cell r="C47">
            <v>1.1000000000000001</v>
          </cell>
          <cell r="D47">
            <v>42.6</v>
          </cell>
          <cell r="F47">
            <v>37426</v>
          </cell>
        </row>
        <row r="48">
          <cell r="B48">
            <v>1983</v>
          </cell>
          <cell r="C48">
            <v>1.8</v>
          </cell>
          <cell r="D48">
            <v>44.5</v>
          </cell>
          <cell r="F48">
            <v>37939</v>
          </cell>
        </row>
        <row r="49">
          <cell r="B49">
            <v>1984</v>
          </cell>
          <cell r="C49">
            <v>3.2</v>
          </cell>
          <cell r="D49">
            <v>47.9</v>
          </cell>
          <cell r="F49">
            <v>39359</v>
          </cell>
        </row>
        <row r="50">
          <cell r="B50">
            <v>1985</v>
          </cell>
          <cell r="C50">
            <v>5.5</v>
          </cell>
          <cell r="D50">
            <v>47.8</v>
          </cell>
          <cell r="F50">
            <v>38306</v>
          </cell>
        </row>
        <row r="51">
          <cell r="B51">
            <v>1986</v>
          </cell>
          <cell r="C51">
            <v>3.3</v>
          </cell>
          <cell r="D51">
            <v>44.6</v>
          </cell>
          <cell r="F51">
            <v>36512</v>
          </cell>
        </row>
        <row r="52">
          <cell r="B52">
            <v>1987</v>
          </cell>
          <cell r="C52">
            <v>4.9000000000000004</v>
          </cell>
          <cell r="D52">
            <v>40.6</v>
          </cell>
          <cell r="F52">
            <v>37870</v>
          </cell>
        </row>
        <row r="53">
          <cell r="B53">
            <v>1988</v>
          </cell>
          <cell r="C53">
            <v>4.5</v>
          </cell>
          <cell r="D53">
            <v>42.3</v>
          </cell>
          <cell r="F53">
            <v>38779</v>
          </cell>
        </row>
        <row r="54">
          <cell r="B54">
            <v>1989</v>
          </cell>
          <cell r="C54">
            <v>4.2</v>
          </cell>
          <cell r="D54">
            <v>44.7</v>
          </cell>
          <cell r="F54">
            <v>38866</v>
          </cell>
        </row>
        <row r="55">
          <cell r="B55">
            <v>1990</v>
          </cell>
          <cell r="C55">
            <v>2.1</v>
          </cell>
          <cell r="D55">
            <v>46.5</v>
          </cell>
          <cell r="F55">
            <v>38098</v>
          </cell>
        </row>
        <row r="56">
          <cell r="B56">
            <v>1991</v>
          </cell>
          <cell r="C56">
            <v>2.1</v>
          </cell>
          <cell r="D56">
            <v>48</v>
          </cell>
          <cell r="F56">
            <v>37124</v>
          </cell>
        </row>
        <row r="57">
          <cell r="B57">
            <v>1992</v>
          </cell>
          <cell r="C57">
            <v>4.8</v>
          </cell>
          <cell r="D57">
            <v>46.3</v>
          </cell>
          <cell r="F57">
            <v>37156</v>
          </cell>
        </row>
        <row r="58">
          <cell r="B58">
            <v>1993</v>
          </cell>
          <cell r="C58">
            <v>3.9</v>
          </cell>
          <cell r="D58">
            <v>47.3</v>
          </cell>
          <cell r="F58">
            <v>36496</v>
          </cell>
        </row>
        <row r="59">
          <cell r="B59">
            <v>1994</v>
          </cell>
          <cell r="C59">
            <v>2.6</v>
          </cell>
          <cell r="D59">
            <v>49.1</v>
          </cell>
          <cell r="F59">
            <v>36579</v>
          </cell>
        </row>
        <row r="60">
          <cell r="B60">
            <v>1995</v>
          </cell>
          <cell r="C60">
            <v>2.1</v>
          </cell>
          <cell r="D60">
            <v>53.1</v>
          </cell>
          <cell r="F60">
            <v>37540</v>
          </cell>
        </row>
        <row r="61">
          <cell r="B61">
            <v>1996</v>
          </cell>
          <cell r="C61">
            <v>1.8</v>
          </cell>
          <cell r="D61">
            <v>55.7</v>
          </cell>
          <cell r="F61">
            <v>38531</v>
          </cell>
        </row>
        <row r="62">
          <cell r="B62">
            <v>1997</v>
          </cell>
          <cell r="C62">
            <v>3</v>
          </cell>
          <cell r="D62">
            <v>55.1</v>
          </cell>
          <cell r="F62">
            <v>38976</v>
          </cell>
        </row>
        <row r="63">
          <cell r="B63">
            <v>1998</v>
          </cell>
          <cell r="C63">
            <v>2.1</v>
          </cell>
          <cell r="D63">
            <v>54.5</v>
          </cell>
          <cell r="F63">
            <v>38620</v>
          </cell>
        </row>
        <row r="64">
          <cell r="B64">
            <v>1999</v>
          </cell>
          <cell r="C64">
            <v>1.5</v>
          </cell>
          <cell r="D64">
            <v>51.9</v>
          </cell>
          <cell r="F64">
            <v>38394</v>
          </cell>
        </row>
        <row r="65">
          <cell r="B65">
            <v>2000</v>
          </cell>
          <cell r="C65">
            <v>1.1000000000000001</v>
          </cell>
          <cell r="D65">
            <v>49.3</v>
          </cell>
          <cell r="F65">
            <v>39098</v>
          </cell>
        </row>
        <row r="66">
          <cell r="B66">
            <v>2001</v>
          </cell>
          <cell r="C66">
            <v>0.7</v>
          </cell>
          <cell r="D66">
            <v>48.7</v>
          </cell>
          <cell r="F66">
            <v>39324</v>
          </cell>
        </row>
        <row r="67">
          <cell r="B67">
            <v>2002</v>
          </cell>
          <cell r="C67">
            <v>0.7</v>
          </cell>
          <cell r="D67">
            <v>47.4</v>
          </cell>
          <cell r="F67">
            <v>39374</v>
          </cell>
        </row>
        <row r="68">
          <cell r="B68">
            <v>2003</v>
          </cell>
          <cell r="C68">
            <v>0.3</v>
          </cell>
          <cell r="D68">
            <v>49.8</v>
          </cell>
          <cell r="F68">
            <v>39859</v>
          </cell>
        </row>
        <row r="69">
          <cell r="B69">
            <v>2004</v>
          </cell>
          <cell r="C69">
            <v>0.3</v>
          </cell>
          <cell r="D69">
            <v>52.6</v>
          </cell>
          <cell r="F69">
            <v>41789</v>
          </cell>
        </row>
        <row r="70">
          <cell r="B70">
            <v>2005</v>
          </cell>
          <cell r="C70">
            <v>0</v>
          </cell>
          <cell r="D70">
            <v>59</v>
          </cell>
          <cell r="F70">
            <v>43714</v>
          </cell>
        </row>
        <row r="71">
          <cell r="B71">
            <v>2006</v>
          </cell>
          <cell r="C71">
            <v>-2.4</v>
          </cell>
          <cell r="D71">
            <v>69.900000000000006</v>
          </cell>
          <cell r="F71">
            <v>46528</v>
          </cell>
        </row>
        <row r="72">
          <cell r="B72">
            <v>2007</v>
          </cell>
          <cell r="C72">
            <v>-2.9</v>
          </cell>
          <cell r="D72">
            <v>76.8</v>
          </cell>
          <cell r="F72">
            <v>48694</v>
          </cell>
        </row>
        <row r="73">
          <cell r="B73">
            <v>2008</v>
          </cell>
          <cell r="C73">
            <v>-1.3</v>
          </cell>
          <cell r="D73">
            <v>77.599999999999994</v>
          </cell>
          <cell r="F73">
            <v>49163</v>
          </cell>
        </row>
        <row r="74">
          <cell r="B74">
            <v>2009</v>
          </cell>
          <cell r="C74">
            <v>-0.9</v>
          </cell>
          <cell r="D74">
            <v>76.400000000000006</v>
          </cell>
          <cell r="F74">
            <v>47457</v>
          </cell>
        </row>
        <row r="75">
          <cell r="B75">
            <v>2010</v>
          </cell>
          <cell r="C75">
            <v>-1.4</v>
          </cell>
          <cell r="D75">
            <v>73.3</v>
          </cell>
          <cell r="F75">
            <v>48289</v>
          </cell>
        </row>
        <row r="76">
          <cell r="B76">
            <v>2011</v>
          </cell>
          <cell r="C76">
            <v>-1.6</v>
          </cell>
          <cell r="D76">
            <v>71</v>
          </cell>
          <cell r="F76">
            <v>49365</v>
          </cell>
        </row>
        <row r="77">
          <cell r="B77">
            <v>2012</v>
          </cell>
          <cell r="C77">
            <v>-2.2000000000000002</v>
          </cell>
          <cell r="D77">
            <v>71.7</v>
          </cell>
          <cell r="F77">
            <v>49895</v>
          </cell>
        </row>
        <row r="78">
          <cell r="B78">
            <v>2013</v>
          </cell>
          <cell r="C78">
            <v>-2.4</v>
          </cell>
          <cell r="D78">
            <v>71.8</v>
          </cell>
          <cell r="F78">
            <v>49800</v>
          </cell>
        </row>
        <row r="79">
          <cell r="B79">
            <v>2014</v>
          </cell>
          <cell r="C79">
            <v>-1.9</v>
          </cell>
          <cell r="D79">
            <v>70.400000000000006</v>
          </cell>
          <cell r="F79">
            <v>49622</v>
          </cell>
        </row>
        <row r="80">
          <cell r="B80">
            <v>2015</v>
          </cell>
          <cell r="C80">
            <v>-1.1000000000000001</v>
          </cell>
          <cell r="D80">
            <v>68.3</v>
          </cell>
          <cell r="F80">
            <v>50353</v>
          </cell>
        </row>
        <row r="81">
          <cell r="B81">
            <v>2016</v>
          </cell>
          <cell r="C81">
            <v>-0.9</v>
          </cell>
          <cell r="D81">
            <v>66.099999999999994</v>
          </cell>
          <cell r="F81">
            <v>50008</v>
          </cell>
        </row>
        <row r="82">
          <cell r="B82">
            <v>2017</v>
          </cell>
          <cell r="C82">
            <v>-0.1</v>
          </cell>
          <cell r="D82">
            <v>64.5</v>
          </cell>
          <cell r="F82">
            <v>50527</v>
          </cell>
        </row>
        <row r="83">
          <cell r="B83">
            <v>2018</v>
          </cell>
          <cell r="C83">
            <v>-0.3</v>
          </cell>
          <cell r="D83">
            <v>63.8</v>
          </cell>
          <cell r="F83">
            <v>50840</v>
          </cell>
        </row>
        <row r="84">
          <cell r="B84">
            <v>2019</v>
          </cell>
          <cell r="C84">
            <v>-0.6</v>
          </cell>
          <cell r="D84">
            <v>64.2</v>
          </cell>
          <cell r="F84">
            <v>50501</v>
          </cell>
        </row>
        <row r="85">
          <cell r="B85">
            <v>2020</v>
          </cell>
          <cell r="C85">
            <v>0.7</v>
          </cell>
          <cell r="D85">
            <v>68.7</v>
          </cell>
          <cell r="F85">
            <v>47190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"/>
      <sheetName val="Commodity flow native units"/>
      <sheetName val="Commodity flow TJ"/>
      <sheetName val="Disaggregate balance"/>
      <sheetName val="Aggregate balance"/>
      <sheetName val="Notes"/>
      <sheetName val="Emissions"/>
      <sheetName val="Notes on Emissions"/>
    </sheetNames>
    <sheetDataSet>
      <sheetData sheetId="0"/>
      <sheetData sheetId="1"/>
      <sheetData sheetId="2"/>
      <sheetData sheetId="3"/>
      <sheetData sheetId="4">
        <row r="33">
          <cell r="L33">
            <v>1337272.0196457803</v>
          </cell>
        </row>
      </sheetData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energy trend"/>
      <sheetName val="Annual GDP- Current"/>
      <sheetName val="All energy (EE trend)"/>
      <sheetName val="All energy"/>
      <sheetName val="Coal"/>
      <sheetName val="Crude Oil"/>
      <sheetName val="Petroleum Products"/>
      <sheetName val="Gas"/>
      <sheetName val="Nuclear"/>
      <sheetName val="Hydro"/>
      <sheetName val="Geothermal Solar"/>
      <sheetName val="Renewables &amp; Waste"/>
      <sheetName val="Electricity (%)"/>
      <sheetName val="Electricity"/>
      <sheetName val="Coal1"/>
      <sheetName val="Crude oil1"/>
      <sheetName val="Petroleum Products1"/>
      <sheetName val="Gas1"/>
      <sheetName val="nuclear1"/>
      <sheetName val="Hydro1"/>
      <sheetName val="Geotherminal solar1"/>
      <sheetName val="Renewables1"/>
      <sheetName val="Electricity1"/>
    </sheetNames>
    <sheetDataSet>
      <sheetData sheetId="0" refreshError="1"/>
      <sheetData sheetId="1">
        <row r="4">
          <cell r="DM4">
            <v>63636</v>
          </cell>
          <cell r="DN4">
            <v>77538.100000000006</v>
          </cell>
          <cell r="DO4">
            <v>93314.6</v>
          </cell>
          <cell r="DP4">
            <v>87178.6</v>
          </cell>
          <cell r="DQ4">
            <v>92545</v>
          </cell>
          <cell r="DR4">
            <v>107400</v>
          </cell>
          <cell r="DS4">
            <v>132843.29999999999</v>
          </cell>
          <cell r="DT4">
            <v>157672.20000000001</v>
          </cell>
          <cell r="DU4">
            <v>197643.2</v>
          </cell>
          <cell r="DV4">
            <v>200824.30000000002</v>
          </cell>
        </row>
        <row r="5">
          <cell r="DM5">
            <v>165354</v>
          </cell>
          <cell r="DN5">
            <v>183829.7</v>
          </cell>
          <cell r="DO5">
            <v>215416.19999999998</v>
          </cell>
          <cell r="DP5">
            <v>229305.69999999998</v>
          </cell>
          <cell r="DQ5">
            <v>247976</v>
          </cell>
          <cell r="DR5">
            <v>266515</v>
          </cell>
          <cell r="DS5">
            <v>269768.90000000002</v>
          </cell>
          <cell r="DT5">
            <v>302990.8</v>
          </cell>
          <cell r="DU5">
            <v>341697</v>
          </cell>
          <cell r="DV5">
            <v>341657.9</v>
          </cell>
        </row>
        <row r="7">
          <cell r="DM7">
            <v>23816.7</v>
          </cell>
          <cell r="DN7">
            <v>25296.9</v>
          </cell>
          <cell r="DO7">
            <v>26619.599999999999</v>
          </cell>
          <cell r="DP7">
            <v>29657</v>
          </cell>
          <cell r="DQ7">
            <v>35495.4</v>
          </cell>
          <cell r="DR7">
            <v>42519</v>
          </cell>
          <cell r="DS7">
            <v>49117.2</v>
          </cell>
          <cell r="DT7">
            <v>65630.7</v>
          </cell>
          <cell r="DU7">
            <v>92953</v>
          </cell>
          <cell r="DV7">
            <v>95753.2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mary Energy Consumption"/>
      <sheetName val="Primary Energy - Cons by fuel"/>
      <sheetName val="Primary Energy - Cons capita"/>
      <sheetName val="Carbon Dioxide Emissions"/>
      <sheetName val="Natural Gas Flaring"/>
      <sheetName val="CO2 From Flaring"/>
      <sheetName val="CO2 Excluding Flaring"/>
      <sheetName val="Oil - Proved reserves"/>
      <sheetName val="Oil - Proved reserves history"/>
      <sheetName val="Oil Production - Barrels"/>
      <sheetName val="Oil Production - Tonnes"/>
      <sheetName val="Oil Production - Crude Conds"/>
      <sheetName val="Oil Production - NGLs"/>
      <sheetName val="Total Liquids - Consumption"/>
      <sheetName val="Oil Consumption - Barrels"/>
      <sheetName val="Oil Consumption - Tonnes"/>
      <sheetName val="Oil Consumption - EJ"/>
      <sheetName val="Oil - Regional Consumption "/>
      <sheetName val="Oil - Spot crude prices"/>
      <sheetName val="Oil - Crude prices since 1861"/>
      <sheetName val="Oil - Refinery throughput"/>
      <sheetName val="Oil - Refining capacity"/>
      <sheetName val="Oil - Regional refining margins"/>
      <sheetName val="Oil - Trade movements"/>
      <sheetName val="Oil - Inter-area movements "/>
      <sheetName val="Oil - Trade 2019 - 2020"/>
      <sheetName val="Gas - Proved reserves"/>
      <sheetName val="Gas - Proved reserves history "/>
      <sheetName val="Gas Production - Bcm"/>
      <sheetName val="Gas Production - Bcf"/>
      <sheetName val="Gas Production - EJ"/>
      <sheetName val="Gas Consumption - Bcm"/>
      <sheetName val="Gas Consumption - Bcf"/>
      <sheetName val="Gas Consumption - EJ"/>
      <sheetName val="Gas - Prices "/>
      <sheetName val="Gas - Inter-regional trade"/>
      <sheetName val="Gas - LNG imports"/>
      <sheetName val="Gas - LNG exports"/>
      <sheetName val="Gas - Trade movts LNG"/>
      <sheetName val="Gas - Trade movts - pipeline"/>
      <sheetName val="Coal - Reserves"/>
      <sheetName val="Coal Production - Tonnes"/>
      <sheetName val="Coal Production - EJ"/>
      <sheetName val="Coal Consumption - EJ"/>
      <sheetName val="Coal - Prices"/>
      <sheetName val="Coal - Trade movements"/>
      <sheetName val="Coal - Inter area movts"/>
      <sheetName val="Nuclear Generation - TWh"/>
      <sheetName val="Nuclear Consumption - EJ"/>
      <sheetName val="Hydro Generation - TWh"/>
      <sheetName val="Hydro Consumption - EJ"/>
      <sheetName val="Renewables Consumption - EJ"/>
      <sheetName val="Renewables Power - EJ"/>
      <sheetName val="Renewables power - TWh"/>
      <sheetName val="Renewables Generation by source"/>
      <sheetName val="Solar Generation - TWh"/>
      <sheetName val="Solar Consumption - EJ"/>
      <sheetName val="Wind Generation - TWh"/>
      <sheetName val="Wind Consumption - EJ"/>
      <sheetName val="Geo Biomass Other - TWh"/>
      <sheetName val="Geo Biomass Other - EJ"/>
      <sheetName val="Biofuels Production - Kboed"/>
      <sheetName val="Biofuels Production - PJ"/>
      <sheetName val="Biofuels Consumption - Kboed"/>
      <sheetName val="Biofuels Consumption - PJ"/>
      <sheetName val="Electricity Generation "/>
      <sheetName val="Elec Gen by fuel"/>
      <sheetName val="Elec Gen from Oil"/>
      <sheetName val="Elec Gen from Gas"/>
      <sheetName val="Elec Gen from Coal"/>
      <sheetName val="Elec Gen from Other"/>
      <sheetName val="Cobalt Production-Reserves"/>
      <sheetName val="Lithium Production-Reserves"/>
      <sheetName val="Graphite Production-Reserves"/>
      <sheetName val="Rare Earth Production-Reserves"/>
      <sheetName val="Cobalt and Lithium - Prices"/>
      <sheetName val="Geothermal Capacity"/>
      <sheetName val="Solar Capacity"/>
      <sheetName val="Wind Capacity"/>
      <sheetName val="Approximate conversion factors"/>
      <sheetName val="Definitions"/>
      <sheetName val="Methodolog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83">
          <cell r="AK83">
            <v>13.010000094735929</v>
          </cell>
          <cell r="AL83">
            <v>10.718999644025597</v>
          </cell>
          <cell r="AM83">
            <v>11.990999436274128</v>
          </cell>
          <cell r="AN83">
            <v>12.662999224153591</v>
          </cell>
          <cell r="AO83">
            <v>13.365122710169077</v>
          </cell>
          <cell r="AP83">
            <v>11.29265416209171</v>
          </cell>
          <cell r="AQ83">
            <v>10.025999421965432</v>
          </cell>
          <cell r="AR83">
            <v>11.31699986539399</v>
          </cell>
          <cell r="AS83">
            <v>13.003999660664459</v>
          </cell>
          <cell r="AT83">
            <v>12.805999442208776</v>
          </cell>
          <cell r="AU83">
            <v>13.52699988148672</v>
          </cell>
          <cell r="AV83">
            <v>12.902000000000001</v>
          </cell>
          <cell r="AW83">
            <v>12.967433905189861</v>
          </cell>
          <cell r="AX83">
            <v>14.105998366605634</v>
          </cell>
          <cell r="AY83">
            <v>13.793999666417063</v>
          </cell>
          <cell r="AZ83">
            <v>12.237</v>
          </cell>
          <cell r="BA83">
            <v>15.026</v>
          </cell>
          <cell r="BB83">
            <v>14.193</v>
          </cell>
          <cell r="BC83">
            <v>11.58</v>
          </cell>
          <cell r="BD83">
            <v>13.596</v>
          </cell>
          <cell r="BE83">
            <v>15.559083937823834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>
        <row r="83">
          <cell r="AK83">
            <v>9.300000000000001E-3</v>
          </cell>
          <cell r="AL83">
            <v>1.0800000000000001E-2</v>
          </cell>
          <cell r="AM83">
            <v>1.2400000000000001E-2</v>
          </cell>
          <cell r="AN83">
            <v>1.3900000000000001E-2</v>
          </cell>
          <cell r="AO83">
            <v>1.55E-2</v>
          </cell>
          <cell r="AP83">
            <v>1.7000000000000001E-2</v>
          </cell>
          <cell r="AQ83">
            <v>1.8600000000000002E-2</v>
          </cell>
          <cell r="AR83">
            <v>2.0100000000000003E-2</v>
          </cell>
          <cell r="AS83">
            <v>2.1700000000000001E-2</v>
          </cell>
          <cell r="AT83">
            <v>2.3300000000000001E-2</v>
          </cell>
          <cell r="AU83">
            <v>2.7600000000000003E-2</v>
          </cell>
          <cell r="AV83">
            <v>8.0299999999999996E-2</v>
          </cell>
          <cell r="AW83">
            <v>8.6000000000000007E-2</v>
          </cell>
          <cell r="AX83">
            <v>0.24299999999999999</v>
          </cell>
          <cell r="AY83">
            <v>1.123</v>
          </cell>
          <cell r="AZ83">
            <v>2.7490000000000001</v>
          </cell>
          <cell r="BA83">
            <v>3.274</v>
          </cell>
          <cell r="BB83">
            <v>4.2389999999999999</v>
          </cell>
          <cell r="BC83">
            <v>4.5730000000000004</v>
          </cell>
          <cell r="BD83">
            <v>4.9030000000000005</v>
          </cell>
          <cell r="BE83">
            <v>5.1775191965872738</v>
          </cell>
        </row>
      </sheetData>
      <sheetData sheetId="57"/>
      <sheetData sheetId="58">
        <row r="83">
          <cell r="AK83">
            <v>0</v>
          </cell>
          <cell r="AL83">
            <v>0</v>
          </cell>
          <cell r="AM83">
            <v>0</v>
          </cell>
          <cell r="AN83">
            <v>6.0000000000000001E-3</v>
          </cell>
          <cell r="AO83">
            <v>1.2E-2</v>
          </cell>
          <cell r="AP83">
            <v>1.2E-2</v>
          </cell>
          <cell r="AQ83">
            <v>1.2E-2</v>
          </cell>
          <cell r="AR83">
            <v>1.2E-2</v>
          </cell>
          <cell r="AS83">
            <v>2.1000000000000001E-2</v>
          </cell>
          <cell r="AT83">
            <v>0.03</v>
          </cell>
          <cell r="AU83">
            <v>3.4000000000000002E-2</v>
          </cell>
          <cell r="AV83">
            <v>3.6999999999999998E-2</v>
          </cell>
          <cell r="AW83">
            <v>3.6999999999999998E-2</v>
          </cell>
          <cell r="AX83">
            <v>3.6999999999999998E-2</v>
          </cell>
          <cell r="AY83">
            <v>1.0660000000000001</v>
          </cell>
          <cell r="AZ83">
            <v>3.0710000000000002</v>
          </cell>
          <cell r="BA83">
            <v>4.2090000000000005</v>
          </cell>
          <cell r="BB83">
            <v>5.8669602272727275</v>
          </cell>
          <cell r="BC83">
            <v>6.4163434343434345</v>
          </cell>
          <cell r="BD83">
            <v>6.6803131313131319</v>
          </cell>
          <cell r="BE83">
            <v>6.9903393892713126</v>
          </cell>
        </row>
      </sheetData>
      <sheetData sheetId="59"/>
      <sheetData sheetId="60">
        <row r="83">
          <cell r="AK83">
            <v>0.47750000000000004</v>
          </cell>
          <cell r="AL83">
            <v>0.42310000000000003</v>
          </cell>
          <cell r="AM83">
            <v>0.46030000000000004</v>
          </cell>
          <cell r="AN83">
            <v>0.40839999999999999</v>
          </cell>
          <cell r="AO83">
            <v>0.38189999999999996</v>
          </cell>
          <cell r="AP83">
            <v>0.42530000000000001</v>
          </cell>
          <cell r="AQ83">
            <v>0.40550000000000003</v>
          </cell>
          <cell r="AR83">
            <v>0.43049999999999999</v>
          </cell>
          <cell r="AS83">
            <v>0.45610000000000001</v>
          </cell>
          <cell r="AT83">
            <v>0.44910000000000005</v>
          </cell>
          <cell r="AU83">
            <v>0.39630000000000004</v>
          </cell>
          <cell r="AV83">
            <v>0.41200000000000003</v>
          </cell>
          <cell r="AW83">
            <v>0.42260000000000003</v>
          </cell>
          <cell r="AX83">
            <v>0.47770000000000001</v>
          </cell>
          <cell r="AY83">
            <v>0.43210000000000004</v>
          </cell>
          <cell r="AZ83">
            <v>0.41789999999999999</v>
          </cell>
          <cell r="BA83">
            <v>0.43730000000000002</v>
          </cell>
          <cell r="BB83">
            <v>0.48326809797050563</v>
          </cell>
          <cell r="BC83">
            <v>0.42924866992726923</v>
          </cell>
          <cell r="BD83">
            <v>0.42924866992726923</v>
          </cell>
          <cell r="BE83">
            <v>0.42924866992726923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38"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1.153</v>
          </cell>
          <cell r="Y38">
            <v>0.14300000000000002</v>
          </cell>
          <cell r="Z38">
            <v>4.9000000000000002E-2</v>
          </cell>
          <cell r="AA38">
            <v>0.19700000000000001</v>
          </cell>
          <cell r="AB38">
            <v>0.70899999999999996</v>
          </cell>
          <cell r="AC38">
            <v>1.9040000000000001</v>
          </cell>
          <cell r="AD38">
            <v>3.621</v>
          </cell>
          <cell r="AE38">
            <v>3.7090000000000001</v>
          </cell>
          <cell r="AF38">
            <v>3.9881720430107528</v>
          </cell>
          <cell r="AG38">
            <v>4.2322580645161292</v>
          </cell>
          <cell r="AH38">
            <v>3.118279569892473E-2</v>
          </cell>
          <cell r="AI38">
            <v>0.12688172043010754</v>
          </cell>
          <cell r="AJ38">
            <v>1.2924731182795699</v>
          </cell>
          <cell r="AK38">
            <v>1.4279569892473116</v>
          </cell>
        </row>
      </sheetData>
      <sheetData sheetId="69">
        <row r="38">
          <cell r="Q38">
            <v>0</v>
          </cell>
          <cell r="R38">
            <v>0</v>
          </cell>
          <cell r="S38">
            <v>0</v>
          </cell>
          <cell r="T38">
            <v>1.1097222399059437E-3</v>
          </cell>
          <cell r="U38">
            <v>3.3260000656510445E-3</v>
          </cell>
          <cell r="V38">
            <v>8.5938996305008244E-2</v>
          </cell>
          <cell r="W38">
            <v>1.9536389983233402E-2</v>
          </cell>
          <cell r="X38">
            <v>8.5938996305008244E-2</v>
          </cell>
          <cell r="Y38">
            <v>8.5938996305008244E-2</v>
          </cell>
          <cell r="Z38">
            <v>6.7874999010757286E-3</v>
          </cell>
          <cell r="AA38">
            <v>0.80929993265095479</v>
          </cell>
          <cell r="AB38">
            <v>0.87794203655790948</v>
          </cell>
          <cell r="AC38">
            <v>1.7619719909118858</v>
          </cell>
          <cell r="AD38">
            <v>2.9789559136191786</v>
          </cell>
          <cell r="AE38">
            <v>3.1</v>
          </cell>
          <cell r="AF38">
            <v>3.975621911739649</v>
          </cell>
          <cell r="AG38">
            <v>1.7104404498210939</v>
          </cell>
          <cell r="AH38">
            <v>1.8785397853126597</v>
          </cell>
          <cell r="AI38">
            <v>1.8502811381836768</v>
          </cell>
          <cell r="AJ38">
            <v>1.8592605213835405</v>
          </cell>
          <cell r="AK38">
            <v>1.8592605213835405</v>
          </cell>
        </row>
      </sheetData>
      <sheetData sheetId="70">
        <row r="38">
          <cell r="Q38">
            <v>193.23920003937801</v>
          </cell>
          <cell r="R38">
            <v>195.29910038366395</v>
          </cell>
          <cell r="S38">
            <v>204.01630053390701</v>
          </cell>
          <cell r="T38">
            <v>217.32817895718964</v>
          </cell>
          <cell r="U38">
            <v>226.2022122573353</v>
          </cell>
          <cell r="V38">
            <v>228.89016665260741</v>
          </cell>
          <cell r="W38">
            <v>237.47174437756132</v>
          </cell>
          <cell r="X38">
            <v>244.61584132781098</v>
          </cell>
          <cell r="Y38">
            <v>240.52764149148888</v>
          </cell>
          <cell r="Z38">
            <v>231.9991931509154</v>
          </cell>
          <cell r="AA38">
            <v>240.51390037491575</v>
          </cell>
          <cell r="AB38">
            <v>241.49393376057697</v>
          </cell>
          <cell r="AC38">
            <v>236.71548427166843</v>
          </cell>
          <cell r="AD38">
            <v>230.68842991079643</v>
          </cell>
          <cell r="AE38">
            <v>226.63884036136378</v>
          </cell>
          <cell r="AF38">
            <v>220.22230604524961</v>
          </cell>
          <cell r="AG38">
            <v>220.21100148566276</v>
          </cell>
          <cell r="AH38">
            <v>223.71314251192038</v>
          </cell>
          <cell r="AI38">
            <v>225.66624503711552</v>
          </cell>
          <cell r="AJ38">
            <v>218.20738055909649</v>
          </cell>
          <cell r="AK38">
            <v>202.40526729575947</v>
          </cell>
        </row>
      </sheetData>
      <sheetData sheetId="71">
        <row r="38">
          <cell r="Q38">
            <v>2.8329999999999984</v>
          </cell>
          <cell r="R38">
            <v>1.9269999999999925</v>
          </cell>
          <cell r="S38">
            <v>2.0109999999999673</v>
          </cell>
          <cell r="T38">
            <v>2.9809999999999661</v>
          </cell>
          <cell r="U38">
            <v>3.6750000000000398</v>
          </cell>
          <cell r="V38">
            <v>2.8669999999999902</v>
          </cell>
          <cell r="W38">
            <v>2.9470000000000027</v>
          </cell>
          <cell r="X38">
            <v>2.9790000000000134</v>
          </cell>
          <cell r="Y38">
            <v>2.7720000000000766</v>
          </cell>
          <cell r="Z38">
            <v>2.7420000000000186</v>
          </cell>
          <cell r="AA38">
            <v>2.953000000000003</v>
          </cell>
          <cell r="AB38">
            <v>2.9620000000000175</v>
          </cell>
          <cell r="AC38">
            <v>3.0059999999999718</v>
          </cell>
          <cell r="AD38">
            <v>2.8810000000000002</v>
          </cell>
          <cell r="AE38">
            <v>3.1070000000000562</v>
          </cell>
          <cell r="AF38">
            <v>2.8963838383838265</v>
          </cell>
          <cell r="AG38">
            <v>2.620484848484864</v>
          </cell>
          <cell r="AH38">
            <v>2.7261793090975459</v>
          </cell>
          <cell r="AI38">
            <v>4.5242424242424306</v>
          </cell>
          <cell r="AJ38">
            <v>4.6363636363636545</v>
          </cell>
          <cell r="AK38">
            <v>5.1111111111111427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Sales"/>
      <sheetName val="SA Stock"/>
      <sheetName val="clusters"/>
    </sheetNames>
    <sheetDataSet>
      <sheetData sheetId="0">
        <row r="1">
          <cell r="B1">
            <v>2010</v>
          </cell>
          <cell r="C1">
            <v>2011</v>
          </cell>
          <cell r="D1">
            <v>2012</v>
          </cell>
          <cell r="E1">
            <v>2013</v>
          </cell>
          <cell r="F1">
            <v>2014</v>
          </cell>
          <cell r="G1">
            <v>2015</v>
          </cell>
          <cell r="H1">
            <v>2016</v>
          </cell>
          <cell r="I1">
            <v>2017</v>
          </cell>
          <cell r="J1">
            <v>2018</v>
          </cell>
          <cell r="K1">
            <v>2019</v>
          </cell>
          <cell r="L1">
            <v>2020</v>
          </cell>
          <cell r="M1">
            <v>2021</v>
          </cell>
          <cell r="N1" t="str">
            <v>2022 H1</v>
          </cell>
        </row>
        <row r="2">
          <cell r="A2" t="str">
            <v>HEV</v>
          </cell>
          <cell r="B2">
            <v>430</v>
          </cell>
          <cell r="C2">
            <v>627</v>
          </cell>
          <cell r="D2">
            <v>766</v>
          </cell>
          <cell r="E2">
            <v>513</v>
          </cell>
          <cell r="F2">
            <v>646</v>
          </cell>
          <cell r="G2">
            <v>266</v>
          </cell>
          <cell r="H2">
            <v>213</v>
          </cell>
          <cell r="I2">
            <v>182</v>
          </cell>
          <cell r="J2">
            <v>55</v>
          </cell>
          <cell r="K2">
            <v>181</v>
          </cell>
          <cell r="L2">
            <v>155</v>
          </cell>
          <cell r="M2">
            <v>627</v>
          </cell>
          <cell r="N2">
            <v>1850</v>
          </cell>
        </row>
        <row r="3">
          <cell r="A3" t="str">
            <v>BEV</v>
          </cell>
          <cell r="B3">
            <v>0</v>
          </cell>
          <cell r="C3">
            <v>0</v>
          </cell>
          <cell r="D3">
            <v>0</v>
          </cell>
          <cell r="E3">
            <v>34</v>
          </cell>
          <cell r="F3">
            <v>14</v>
          </cell>
          <cell r="G3">
            <v>117</v>
          </cell>
          <cell r="H3">
            <v>100</v>
          </cell>
          <cell r="I3">
            <v>68</v>
          </cell>
          <cell r="J3">
            <v>58</v>
          </cell>
          <cell r="K3">
            <v>154</v>
          </cell>
          <cell r="L3">
            <v>92</v>
          </cell>
          <cell r="M3">
            <v>218</v>
          </cell>
          <cell r="N3">
            <v>205</v>
          </cell>
        </row>
        <row r="4">
          <cell r="A4" t="str">
            <v>PHEV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124</v>
          </cell>
          <cell r="H4">
            <v>168</v>
          </cell>
          <cell r="I4">
            <v>121</v>
          </cell>
          <cell r="J4">
            <v>89</v>
          </cell>
          <cell r="K4">
            <v>72</v>
          </cell>
          <cell r="L4">
            <v>77</v>
          </cell>
          <cell r="M4">
            <v>51</v>
          </cell>
          <cell r="N4">
            <v>82</v>
          </cell>
        </row>
        <row r="5">
          <cell r="A5" t="str">
            <v>Diesel</v>
          </cell>
          <cell r="B5">
            <v>48598</v>
          </cell>
          <cell r="C5">
            <v>56317</v>
          </cell>
          <cell r="D5">
            <v>68260</v>
          </cell>
          <cell r="E5">
            <v>79357</v>
          </cell>
          <cell r="F5">
            <v>78155</v>
          </cell>
          <cell r="G5">
            <v>70908</v>
          </cell>
          <cell r="H5">
            <v>63765</v>
          </cell>
          <cell r="I5">
            <v>65516</v>
          </cell>
          <cell r="J5">
            <v>62605</v>
          </cell>
          <cell r="K5">
            <v>55551</v>
          </cell>
          <cell r="L5">
            <v>35221</v>
          </cell>
        </row>
        <row r="6">
          <cell r="A6" t="str">
            <v>Petrol</v>
          </cell>
          <cell r="B6">
            <v>289911</v>
          </cell>
          <cell r="C6">
            <v>343489</v>
          </cell>
          <cell r="D6">
            <v>373022</v>
          </cell>
          <cell r="E6">
            <v>370392</v>
          </cell>
          <cell r="F6">
            <v>360122</v>
          </cell>
          <cell r="G6">
            <v>340982</v>
          </cell>
          <cell r="H6">
            <v>297019</v>
          </cell>
          <cell r="I6">
            <v>302227</v>
          </cell>
          <cell r="J6">
            <v>302440</v>
          </cell>
          <cell r="K6">
            <v>299421</v>
          </cell>
          <cell r="L6">
            <v>210996</v>
          </cell>
        </row>
        <row r="10">
          <cell r="A10" t="str">
            <v>Share of EV sales</v>
          </cell>
          <cell r="B10">
            <v>1.2686648629989467E-3</v>
          </cell>
          <cell r="C10">
            <v>1.5658050160701042E-3</v>
          </cell>
          <cell r="D10">
            <v>1.7328434921094543E-3</v>
          </cell>
          <cell r="E10">
            <v>1.2147565157141081E-3</v>
          </cell>
          <cell r="F10">
            <v>1.5036326397637929E-3</v>
          </cell>
          <cell r="G10">
            <v>1.2293978860175995E-3</v>
          </cell>
          <cell r="H10">
            <v>1.3314326048745381E-3</v>
          </cell>
          <cell r="I10">
            <v>1.0078399626202753E-3</v>
          </cell>
          <cell r="J10">
            <v>5.530504015091158E-4</v>
          </cell>
          <cell r="K10">
            <v>1.1452561912774811E-3</v>
          </cell>
          <cell r="L10">
            <v>1.3141830364929159E-3</v>
          </cell>
          <cell r="M10">
            <v>2.9477465859106926E-3</v>
          </cell>
          <cell r="N10">
            <v>1.2125166671394932E-2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World"/>
      <sheetName val="SA"/>
    </sheetNames>
    <sheetDataSet>
      <sheetData sheetId="0" refreshError="1"/>
      <sheetData sheetId="1" refreshError="1"/>
      <sheetData sheetId="2">
        <row r="17">
          <cell r="F17">
            <v>1990</v>
          </cell>
          <cell r="G17">
            <v>1991</v>
          </cell>
          <cell r="H17">
            <v>1992</v>
          </cell>
          <cell r="I17">
            <v>1993</v>
          </cell>
          <cell r="J17">
            <v>1994</v>
          </cell>
          <cell r="K17">
            <v>1995</v>
          </cell>
          <cell r="L17">
            <v>1996</v>
          </cell>
          <cell r="M17">
            <v>1997</v>
          </cell>
          <cell r="N17">
            <v>1998</v>
          </cell>
          <cell r="O17">
            <v>1999</v>
          </cell>
          <cell r="P17">
            <v>2000</v>
          </cell>
          <cell r="Q17">
            <v>2001</v>
          </cell>
          <cell r="R17">
            <v>2002</v>
          </cell>
          <cell r="S17">
            <v>2003</v>
          </cell>
          <cell r="T17">
            <v>2004</v>
          </cell>
          <cell r="U17">
            <v>2005</v>
          </cell>
          <cell r="V17">
            <v>2006</v>
          </cell>
          <cell r="W17">
            <v>2007</v>
          </cell>
          <cell r="X17">
            <v>2008</v>
          </cell>
          <cell r="Y17">
            <v>2009</v>
          </cell>
          <cell r="Z17">
            <v>2010</v>
          </cell>
          <cell r="AA17">
            <v>2011</v>
          </cell>
          <cell r="AB17">
            <v>2012</v>
          </cell>
          <cell r="AC17">
            <v>2013</v>
          </cell>
          <cell r="AD17">
            <v>2014</v>
          </cell>
          <cell r="AE17">
            <v>2015</v>
          </cell>
          <cell r="AF17">
            <v>2016</v>
          </cell>
          <cell r="AG17">
            <v>2017</v>
          </cell>
          <cell r="AH17">
            <v>2018</v>
          </cell>
          <cell r="AI17">
            <v>2019</v>
          </cell>
        </row>
        <row r="18">
          <cell r="C18" t="str">
            <v>Electricity/Heat</v>
          </cell>
          <cell r="F18">
            <v>146.55000000000001</v>
          </cell>
          <cell r="G18">
            <v>146.09</v>
          </cell>
          <cell r="H18">
            <v>148.41</v>
          </cell>
          <cell r="I18">
            <v>158.29</v>
          </cell>
          <cell r="J18">
            <v>162.21</v>
          </cell>
          <cell r="K18">
            <v>170.31</v>
          </cell>
          <cell r="L18">
            <v>178.3</v>
          </cell>
          <cell r="M18">
            <v>188.27</v>
          </cell>
          <cell r="N18">
            <v>195.36</v>
          </cell>
          <cell r="O18">
            <v>185.33</v>
          </cell>
          <cell r="P18">
            <v>192.89</v>
          </cell>
          <cell r="Q18">
            <v>228.45</v>
          </cell>
          <cell r="R18">
            <v>231.7</v>
          </cell>
          <cell r="S18">
            <v>246.9</v>
          </cell>
          <cell r="T18">
            <v>262.48</v>
          </cell>
          <cell r="U18">
            <v>252.26</v>
          </cell>
          <cell r="V18">
            <v>253.62</v>
          </cell>
          <cell r="W18">
            <v>266.91000000000003</v>
          </cell>
          <cell r="X18">
            <v>294.88</v>
          </cell>
          <cell r="Y18">
            <v>257.7</v>
          </cell>
          <cell r="Z18">
            <v>304.01</v>
          </cell>
          <cell r="AA18">
            <v>288.7</v>
          </cell>
          <cell r="AB18">
            <v>296.06</v>
          </cell>
          <cell r="AC18">
            <v>294.04000000000002</v>
          </cell>
          <cell r="AD18">
            <v>305.52</v>
          </cell>
          <cell r="AE18">
            <v>286.33999999999997</v>
          </cell>
          <cell r="AF18">
            <v>292.38</v>
          </cell>
          <cell r="AG18">
            <v>286</v>
          </cell>
          <cell r="AH18">
            <v>283.60000000000002</v>
          </cell>
          <cell r="AI18">
            <v>290.29000000000002</v>
          </cell>
        </row>
        <row r="19">
          <cell r="C19" t="str">
            <v>Transportation</v>
          </cell>
          <cell r="F19">
            <v>30.38</v>
          </cell>
          <cell r="G19">
            <v>30.42</v>
          </cell>
          <cell r="H19">
            <v>30.91</v>
          </cell>
          <cell r="I19">
            <v>31.15</v>
          </cell>
          <cell r="J19">
            <v>32.299999999999997</v>
          </cell>
          <cell r="K19">
            <v>36.25</v>
          </cell>
          <cell r="L19">
            <v>35.340000000000003</v>
          </cell>
          <cell r="M19">
            <v>36.270000000000003</v>
          </cell>
          <cell r="N19">
            <v>35.93</v>
          </cell>
          <cell r="O19">
            <v>36.42</v>
          </cell>
          <cell r="P19">
            <v>36.21</v>
          </cell>
          <cell r="Q19">
            <v>37.049999999999997</v>
          </cell>
          <cell r="R19">
            <v>37.86</v>
          </cell>
          <cell r="S19">
            <v>40.090000000000003</v>
          </cell>
          <cell r="T19">
            <v>42.4</v>
          </cell>
          <cell r="U19">
            <v>44.36</v>
          </cell>
          <cell r="V19">
            <v>45.53</v>
          </cell>
          <cell r="W19">
            <v>50.02</v>
          </cell>
          <cell r="X19">
            <v>48.28</v>
          </cell>
          <cell r="Y19">
            <v>46.27</v>
          </cell>
          <cell r="Z19">
            <v>47.72</v>
          </cell>
          <cell r="AA19">
            <v>50.05</v>
          </cell>
          <cell r="AB19">
            <v>50.12</v>
          </cell>
          <cell r="AC19">
            <v>55.13</v>
          </cell>
          <cell r="AD19">
            <v>52.64</v>
          </cell>
          <cell r="AE19">
            <v>55.3</v>
          </cell>
          <cell r="AF19">
            <v>52.86</v>
          </cell>
          <cell r="AG19">
            <v>58.15</v>
          </cell>
          <cell r="AH19">
            <v>58.29</v>
          </cell>
          <cell r="AI19">
            <v>58.54</v>
          </cell>
        </row>
        <row r="20">
          <cell r="C20" t="str">
            <v>Energy - Manufacturing/Construction</v>
          </cell>
          <cell r="F20">
            <v>61.97</v>
          </cell>
          <cell r="G20">
            <v>56.910000000000004</v>
          </cell>
          <cell r="H20">
            <v>51.230000000000004</v>
          </cell>
          <cell r="I20">
            <v>44.33</v>
          </cell>
          <cell r="J20">
            <v>46.019999999999996</v>
          </cell>
          <cell r="K20">
            <v>47.73</v>
          </cell>
          <cell r="L20">
            <v>51.84</v>
          </cell>
          <cell r="M20">
            <v>55.92</v>
          </cell>
          <cell r="N20">
            <v>57.919999999999995</v>
          </cell>
          <cell r="O20">
            <v>50.78</v>
          </cell>
          <cell r="P20">
            <v>50.410000000000004</v>
          </cell>
          <cell r="Q20">
            <v>46.75</v>
          </cell>
          <cell r="R20">
            <v>51</v>
          </cell>
          <cell r="S20">
            <v>54.03</v>
          </cell>
          <cell r="T20">
            <v>61.4</v>
          </cell>
          <cell r="U20">
            <v>66.45</v>
          </cell>
          <cell r="V20">
            <v>63.900000000000006</v>
          </cell>
          <cell r="W20">
            <v>58.449999999999996</v>
          </cell>
          <cell r="X20">
            <v>60.17</v>
          </cell>
          <cell r="Y20">
            <v>78.929999999999993</v>
          </cell>
          <cell r="Z20">
            <v>69.569999999999993</v>
          </cell>
          <cell r="AA20">
            <v>62.54</v>
          </cell>
          <cell r="AB20">
            <v>63.93</v>
          </cell>
          <cell r="AC20">
            <v>70.58</v>
          </cell>
          <cell r="AD20">
            <v>72.699999999999989</v>
          </cell>
          <cell r="AE20">
            <v>69.430000000000007</v>
          </cell>
          <cell r="AF20">
            <v>70.150000000000006</v>
          </cell>
          <cell r="AG20">
            <v>68.52</v>
          </cell>
          <cell r="AH20">
            <v>70.5</v>
          </cell>
          <cell r="AI20">
            <v>68.97</v>
          </cell>
        </row>
        <row r="21">
          <cell r="C21" t="str">
            <v>Agriculture</v>
          </cell>
          <cell r="F21">
            <v>32.369999999999997</v>
          </cell>
          <cell r="G21">
            <v>32.549999999999997</v>
          </cell>
          <cell r="H21">
            <v>31.91</v>
          </cell>
          <cell r="I21">
            <v>31.64</v>
          </cell>
          <cell r="J21">
            <v>30.92</v>
          </cell>
          <cell r="K21">
            <v>30.69</v>
          </cell>
          <cell r="L21">
            <v>32.25</v>
          </cell>
          <cell r="M21">
            <v>32.67</v>
          </cell>
          <cell r="N21">
            <v>33.369999999999997</v>
          </cell>
          <cell r="O21">
            <v>33.090000000000003</v>
          </cell>
          <cell r="P21">
            <v>33.1</v>
          </cell>
          <cell r="Q21">
            <v>32.14</v>
          </cell>
          <cell r="R21">
            <v>33.46</v>
          </cell>
          <cell r="S21">
            <v>31.64</v>
          </cell>
          <cell r="T21">
            <v>31.02</v>
          </cell>
          <cell r="U21">
            <v>32.03</v>
          </cell>
          <cell r="V21">
            <v>31</v>
          </cell>
          <cell r="W21">
            <v>31.95</v>
          </cell>
          <cell r="X21">
            <v>32.39</v>
          </cell>
          <cell r="Y21">
            <v>32.619999999999997</v>
          </cell>
          <cell r="Z21">
            <v>32.46</v>
          </cell>
          <cell r="AA21">
            <v>32.270000000000003</v>
          </cell>
          <cell r="AB21">
            <v>32.83</v>
          </cell>
          <cell r="AC21">
            <v>31.86</v>
          </cell>
          <cell r="AD21">
            <v>32.07</v>
          </cell>
          <cell r="AE21">
            <v>30.5</v>
          </cell>
          <cell r="AF21">
            <v>29.17</v>
          </cell>
          <cell r="AG21">
            <v>30.77</v>
          </cell>
          <cell r="AH21">
            <v>30.1</v>
          </cell>
          <cell r="AI21">
            <v>28.88</v>
          </cell>
        </row>
        <row r="22">
          <cell r="C22" t="str">
            <v>Energy - Building</v>
          </cell>
          <cell r="F22">
            <v>14.04</v>
          </cell>
          <cell r="G22">
            <v>14.6</v>
          </cell>
          <cell r="H22">
            <v>14.53</v>
          </cell>
          <cell r="I22">
            <v>17.95</v>
          </cell>
          <cell r="J22">
            <v>17.010000000000002</v>
          </cell>
          <cell r="K22">
            <v>15.32</v>
          </cell>
          <cell r="L22">
            <v>13.89</v>
          </cell>
          <cell r="M22">
            <v>14.27</v>
          </cell>
          <cell r="N22">
            <v>13.69</v>
          </cell>
          <cell r="O22">
            <v>12.56</v>
          </cell>
          <cell r="P22">
            <v>11.73</v>
          </cell>
          <cell r="Q22">
            <v>15.35</v>
          </cell>
          <cell r="R22">
            <v>18.27</v>
          </cell>
          <cell r="S22">
            <v>20.18</v>
          </cell>
          <cell r="T22">
            <v>22.61</v>
          </cell>
          <cell r="U22">
            <v>24.11</v>
          </cell>
          <cell r="V22">
            <v>26.82</v>
          </cell>
          <cell r="W22">
            <v>32.94</v>
          </cell>
          <cell r="X22">
            <v>35.770000000000003</v>
          </cell>
          <cell r="Y22">
            <v>34.53</v>
          </cell>
          <cell r="Z22">
            <v>16.05</v>
          </cell>
          <cell r="AA22">
            <v>18.5</v>
          </cell>
          <cell r="AB22">
            <v>27.64</v>
          </cell>
          <cell r="AC22">
            <v>28.77</v>
          </cell>
          <cell r="AD22">
            <v>29.06</v>
          </cell>
          <cell r="AE22">
            <v>25.87</v>
          </cell>
          <cell r="AF22">
            <v>23.37</v>
          </cell>
          <cell r="AG22">
            <v>36.99</v>
          </cell>
          <cell r="AH22">
            <v>36.729999999999997</v>
          </cell>
          <cell r="AI22">
            <v>36.85</v>
          </cell>
        </row>
        <row r="23">
          <cell r="C23" t="str">
            <v>Land-Use Change and Forestry</v>
          </cell>
          <cell r="F23">
            <v>6.77</v>
          </cell>
          <cell r="G23">
            <v>6.77</v>
          </cell>
          <cell r="H23">
            <v>6.77</v>
          </cell>
          <cell r="I23">
            <v>6.77</v>
          </cell>
          <cell r="J23">
            <v>6.77</v>
          </cell>
          <cell r="K23">
            <v>6.77</v>
          </cell>
          <cell r="L23">
            <v>7.85</v>
          </cell>
          <cell r="M23">
            <v>7.85</v>
          </cell>
          <cell r="N23">
            <v>8.99</v>
          </cell>
          <cell r="O23">
            <v>8.11</v>
          </cell>
          <cell r="P23">
            <v>6.91</v>
          </cell>
          <cell r="Q23">
            <v>6.41</v>
          </cell>
          <cell r="R23">
            <v>6.47</v>
          </cell>
          <cell r="S23">
            <v>6.65</v>
          </cell>
          <cell r="T23">
            <v>6.48</v>
          </cell>
          <cell r="U23">
            <v>6.74</v>
          </cell>
          <cell r="V23">
            <v>6.48</v>
          </cell>
          <cell r="W23">
            <v>6.78</v>
          </cell>
          <cell r="X23">
            <v>6.62</v>
          </cell>
          <cell r="Y23">
            <v>6.51</v>
          </cell>
          <cell r="Z23">
            <v>6.55</v>
          </cell>
          <cell r="AA23">
            <v>6.4</v>
          </cell>
          <cell r="AB23">
            <v>6.43</v>
          </cell>
          <cell r="AC23">
            <v>6.41</v>
          </cell>
          <cell r="AD23">
            <v>6.47</v>
          </cell>
          <cell r="AE23">
            <v>6.39</v>
          </cell>
          <cell r="AF23">
            <v>6.69</v>
          </cell>
          <cell r="AG23">
            <v>6.76</v>
          </cell>
          <cell r="AH23">
            <v>7.07</v>
          </cell>
          <cell r="AI23">
            <v>6.75</v>
          </cell>
        </row>
        <row r="24">
          <cell r="C24" t="str">
            <v>Other sectors / activities</v>
          </cell>
          <cell r="F24">
            <v>46.350000000000009</v>
          </cell>
          <cell r="G24">
            <v>47.17</v>
          </cell>
          <cell r="H24">
            <v>46.97</v>
          </cell>
          <cell r="I24">
            <v>51.180000000000007</v>
          </cell>
          <cell r="J24">
            <v>52.989999999999995</v>
          </cell>
          <cell r="K24">
            <v>54.03</v>
          </cell>
          <cell r="L24">
            <v>52.99</v>
          </cell>
          <cell r="M24">
            <v>53.63</v>
          </cell>
          <cell r="N24">
            <v>52.27</v>
          </cell>
          <cell r="O24">
            <v>50.82</v>
          </cell>
          <cell r="P24">
            <v>49.6</v>
          </cell>
          <cell r="Q24">
            <v>48.22</v>
          </cell>
          <cell r="R24">
            <v>50.699999999999996</v>
          </cell>
          <cell r="S24">
            <v>54</v>
          </cell>
          <cell r="T24">
            <v>55.599999999999994</v>
          </cell>
          <cell r="U24">
            <v>56.33</v>
          </cell>
          <cell r="V24">
            <v>57.58</v>
          </cell>
          <cell r="W24">
            <v>59.12</v>
          </cell>
          <cell r="X24">
            <v>60.97</v>
          </cell>
          <cell r="Y24">
            <v>61.34</v>
          </cell>
          <cell r="Z24">
            <v>64.31</v>
          </cell>
          <cell r="AA24">
            <v>66.290000000000006</v>
          </cell>
          <cell r="AB24">
            <v>67.990000000000009</v>
          </cell>
          <cell r="AC24">
            <v>67.98</v>
          </cell>
          <cell r="AD24">
            <v>68.87</v>
          </cell>
          <cell r="AE24">
            <v>68.680000000000007</v>
          </cell>
          <cell r="AF24">
            <v>68.260000000000005</v>
          </cell>
          <cell r="AG24">
            <v>70.259999999999991</v>
          </cell>
          <cell r="AH24">
            <v>70.419999999999987</v>
          </cell>
          <cell r="AI24">
            <v>71.900000000000006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historical_emission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data.footprintnetwork.org/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s://data.worldbank.org/indicator/ER.GDP.FWTL.M3.K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tatssa.gov.za/?page_id=1854&amp;PPN=P0441&amp;SCH=72708" TargetMode="External"/><Relationship Id="rId1" Type="http://schemas.openxmlformats.org/officeDocument/2006/relationships/hyperlink" Target="http://www.energy.gov.za/files/energyStats_frame.html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zoomScale="85" zoomScaleNormal="85" workbookViewId="0">
      <selection activeCell="B10" sqref="B10"/>
    </sheetView>
  </sheetViews>
  <sheetFormatPr defaultColWidth="10.83203125" defaultRowHeight="15.5"/>
  <cols>
    <col min="1" max="1" width="19.6640625" style="9" customWidth="1"/>
    <col min="2" max="2" width="36.75" style="9" customWidth="1"/>
    <col min="3" max="3" width="26.1640625" style="9" customWidth="1"/>
    <col min="4" max="16384" width="10.83203125" style="9"/>
  </cols>
  <sheetData>
    <row r="1" spans="1:3" ht="31">
      <c r="A1" s="79" t="s">
        <v>233</v>
      </c>
      <c r="B1" s="79" t="s">
        <v>234</v>
      </c>
      <c r="C1" s="79" t="s">
        <v>235</v>
      </c>
    </row>
    <row r="2" spans="1:3">
      <c r="A2" s="9" t="s">
        <v>236</v>
      </c>
      <c r="B2" s="9" t="s">
        <v>521</v>
      </c>
      <c r="C2" s="9" t="s">
        <v>520</v>
      </c>
    </row>
    <row r="3" spans="1:3" ht="31">
      <c r="A3" s="9" t="s">
        <v>237</v>
      </c>
      <c r="B3" s="9" t="s">
        <v>238</v>
      </c>
      <c r="C3" s="9" t="s">
        <v>522</v>
      </c>
    </row>
    <row r="4" spans="1:3" ht="31">
      <c r="A4" s="9" t="s">
        <v>239</v>
      </c>
      <c r="B4" s="9" t="s">
        <v>240</v>
      </c>
      <c r="C4" s="9" t="s">
        <v>523</v>
      </c>
    </row>
    <row r="5" spans="1:3">
      <c r="A5" s="9" t="s">
        <v>242</v>
      </c>
      <c r="B5" s="9" t="s">
        <v>289</v>
      </c>
      <c r="C5" s="9" t="s">
        <v>524</v>
      </c>
    </row>
    <row r="6" spans="1:3" ht="31">
      <c r="A6" s="9" t="s">
        <v>349</v>
      </c>
      <c r="B6" s="9" t="s">
        <v>526</v>
      </c>
      <c r="C6" s="9" t="s">
        <v>525</v>
      </c>
    </row>
    <row r="7" spans="1:3">
      <c r="A7" s="9" t="s">
        <v>241</v>
      </c>
      <c r="B7" s="9" t="s">
        <v>448</v>
      </c>
      <c r="C7" s="9" t="s">
        <v>351</v>
      </c>
    </row>
    <row r="8" spans="1:3">
      <c r="A8" s="9" t="s">
        <v>350</v>
      </c>
      <c r="B8" s="9" t="s">
        <v>352</v>
      </c>
      <c r="C8" s="9" t="s">
        <v>243</v>
      </c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D7" sqref="D7"/>
    </sheetView>
  </sheetViews>
  <sheetFormatPr defaultColWidth="11.1640625" defaultRowHeight="15.5"/>
  <cols>
    <col min="1" max="1" width="24.83203125" customWidth="1"/>
    <col min="2" max="2" width="18.83203125" customWidth="1"/>
    <col min="3" max="3" width="20.5" customWidth="1"/>
  </cols>
  <sheetData>
    <row r="1" spans="1:3">
      <c r="A1" s="79" t="s">
        <v>293</v>
      </c>
      <c r="B1" s="79" t="s">
        <v>234</v>
      </c>
      <c r="C1" s="79" t="s">
        <v>235</v>
      </c>
    </row>
    <row r="2" spans="1:3" ht="31">
      <c r="A2" s="9" t="s">
        <v>298</v>
      </c>
      <c r="B2" s="9" t="s">
        <v>297</v>
      </c>
      <c r="C2" s="9" t="s">
        <v>299</v>
      </c>
    </row>
    <row r="3" spans="1:3" ht="31">
      <c r="A3" s="9" t="s">
        <v>294</v>
      </c>
      <c r="B3" s="9" t="s">
        <v>527</v>
      </c>
      <c r="C3" s="9" t="s">
        <v>524</v>
      </c>
    </row>
    <row r="4" spans="1:3" ht="31">
      <c r="A4" s="9" t="s">
        <v>295</v>
      </c>
      <c r="B4" s="9" t="s">
        <v>527</v>
      </c>
      <c r="C4" s="9" t="s">
        <v>524</v>
      </c>
    </row>
    <row r="5" spans="1:3" ht="31">
      <c r="A5" s="9" t="s">
        <v>296</v>
      </c>
      <c r="B5" s="9" t="s">
        <v>527</v>
      </c>
      <c r="C5" s="9" t="s">
        <v>524</v>
      </c>
    </row>
    <row r="6" spans="1:3">
      <c r="A6" s="9"/>
      <c r="B6" s="9"/>
      <c r="C6" s="9"/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3"/>
  <sheetViews>
    <sheetView topLeftCell="A10" zoomScale="70" zoomScaleNormal="70" workbookViewId="0">
      <selection activeCell="E28" sqref="E28"/>
    </sheetView>
  </sheetViews>
  <sheetFormatPr defaultColWidth="11.1640625" defaultRowHeight="15.5"/>
  <cols>
    <col min="1" max="2" width="14" customWidth="1"/>
    <col min="3" max="3" width="20.1640625" customWidth="1"/>
    <col min="4" max="4" width="21" customWidth="1"/>
    <col min="5" max="5" width="18.83203125" customWidth="1"/>
  </cols>
  <sheetData>
    <row r="1" spans="1:5" ht="22" customHeight="1">
      <c r="A1" s="128" t="s">
        <v>297</v>
      </c>
      <c r="B1" s="128"/>
      <c r="C1" s="128"/>
    </row>
    <row r="3" spans="1:5">
      <c r="B3" s="159" t="s">
        <v>460</v>
      </c>
      <c r="C3" s="159"/>
      <c r="D3" s="159"/>
      <c r="E3" t="s">
        <v>461</v>
      </c>
    </row>
    <row r="4" spans="1:5" s="9" customFormat="1" ht="26">
      <c r="A4" s="117" t="s">
        <v>459</v>
      </c>
      <c r="B4" s="118" t="s">
        <v>463</v>
      </c>
      <c r="C4" s="117" t="s">
        <v>464</v>
      </c>
      <c r="D4" s="117" t="s">
        <v>465</v>
      </c>
      <c r="E4" s="117" t="s">
        <v>462</v>
      </c>
    </row>
    <row r="5" spans="1:5">
      <c r="A5" s="158">
        <v>1993</v>
      </c>
      <c r="B5" s="3">
        <v>0.1056</v>
      </c>
      <c r="C5" s="119">
        <v>0.4627</v>
      </c>
      <c r="D5" s="119">
        <v>0.1371</v>
      </c>
      <c r="E5" s="119">
        <v>0.27367842192276698</v>
      </c>
    </row>
    <row r="6" spans="1:5">
      <c r="A6" s="158">
        <v>1994</v>
      </c>
      <c r="B6" s="3">
        <v>0.11269999999999999</v>
      </c>
      <c r="C6" s="119">
        <v>0.47349999999999998</v>
      </c>
      <c r="D6" s="119">
        <v>0.13300000000000001</v>
      </c>
      <c r="E6" s="119">
        <v>0.27601067321313599</v>
      </c>
    </row>
    <row r="7" spans="1:5">
      <c r="A7" s="158">
        <v>1995</v>
      </c>
      <c r="B7" s="3">
        <v>0.11990000000000001</v>
      </c>
      <c r="C7" s="119">
        <v>0.4844</v>
      </c>
      <c r="D7" s="119">
        <v>0.12889999999999999</v>
      </c>
      <c r="E7" s="119">
        <v>0.27971465654914601</v>
      </c>
    </row>
    <row r="8" spans="1:5">
      <c r="A8" s="158">
        <v>1996</v>
      </c>
      <c r="B8" s="3">
        <v>0.127</v>
      </c>
      <c r="C8" s="119">
        <v>0.49519999999999997</v>
      </c>
      <c r="D8" s="119">
        <v>0.12479999999999999</v>
      </c>
      <c r="E8" s="119">
        <v>0.28246936114498999</v>
      </c>
    </row>
    <row r="9" spans="1:5">
      <c r="A9" s="158">
        <v>1997</v>
      </c>
      <c r="B9" s="3">
        <v>0.13389999999999999</v>
      </c>
      <c r="C9" s="119">
        <v>0.50519999999999998</v>
      </c>
      <c r="D9" s="119">
        <v>0.11899999999999999</v>
      </c>
      <c r="E9" s="119">
        <v>0.28641681436766903</v>
      </c>
    </row>
    <row r="10" spans="1:5">
      <c r="A10" s="158">
        <v>1998</v>
      </c>
      <c r="B10" s="3">
        <v>0.14069999999999999</v>
      </c>
      <c r="C10" s="119">
        <v>0.51519999999999999</v>
      </c>
      <c r="D10" s="119">
        <v>0.1133</v>
      </c>
      <c r="E10" s="119">
        <v>0.29057884129159101</v>
      </c>
    </row>
    <row r="11" spans="1:5">
      <c r="A11" s="158">
        <v>1999</v>
      </c>
      <c r="B11" s="3">
        <v>0.14760000000000001</v>
      </c>
      <c r="C11" s="119">
        <v>0.52510000000000001</v>
      </c>
      <c r="D11" s="119">
        <v>0.1075</v>
      </c>
      <c r="E11" s="119">
        <v>0.293101204937045</v>
      </c>
    </row>
    <row r="12" spans="1:5">
      <c r="A12" s="158">
        <v>2000</v>
      </c>
      <c r="B12" s="3">
        <v>0.15440000000000001</v>
      </c>
      <c r="C12" s="119">
        <v>0.53490000000000004</v>
      </c>
      <c r="D12" s="119">
        <v>0.1018</v>
      </c>
      <c r="E12" s="119">
        <v>0.29580740522163801</v>
      </c>
    </row>
    <row r="13" spans="1:5">
      <c r="A13" s="158">
        <v>2001</v>
      </c>
      <c r="B13" s="3">
        <v>0.16170000000000001</v>
      </c>
      <c r="C13" s="119">
        <v>0.54659999999999997</v>
      </c>
      <c r="D13" s="119">
        <v>0.10150000000000001</v>
      </c>
      <c r="E13" s="119">
        <v>0.30000108964600303</v>
      </c>
    </row>
    <row r="14" spans="1:5">
      <c r="A14" s="158">
        <v>2002</v>
      </c>
      <c r="B14" s="3">
        <v>0.16900000000000001</v>
      </c>
      <c r="C14" s="119">
        <v>0.55840000000000001</v>
      </c>
      <c r="D14" s="119">
        <v>0.1012</v>
      </c>
      <c r="E14" s="119">
        <v>0.29134712838384802</v>
      </c>
    </row>
    <row r="15" spans="1:5">
      <c r="A15" s="158">
        <v>2003</v>
      </c>
      <c r="B15" s="3">
        <v>0.17230000000000001</v>
      </c>
      <c r="C15" s="119">
        <v>0.57079999999999997</v>
      </c>
      <c r="D15" s="119">
        <v>0.10050000000000001</v>
      </c>
      <c r="E15" s="119">
        <v>0.30031947763504302</v>
      </c>
    </row>
    <row r="16" spans="1:5">
      <c r="A16" s="158">
        <v>2004</v>
      </c>
      <c r="B16" s="3">
        <v>0.17430000000000001</v>
      </c>
      <c r="C16" s="119">
        <v>0.57350000000000001</v>
      </c>
      <c r="D16" s="119">
        <v>0.10440000000000001</v>
      </c>
      <c r="E16" s="119">
        <v>0.30701304469573598</v>
      </c>
    </row>
    <row r="17" spans="1:5">
      <c r="A17" s="158">
        <v>2005</v>
      </c>
      <c r="B17" s="3">
        <v>0.18340000000000001</v>
      </c>
      <c r="C17" s="119">
        <v>0.59060000000000001</v>
      </c>
      <c r="D17" s="119">
        <v>0.1016</v>
      </c>
      <c r="E17" s="119">
        <v>0.30406301192755297</v>
      </c>
    </row>
    <row r="18" spans="1:5">
      <c r="A18" s="158">
        <v>2006</v>
      </c>
      <c r="B18" s="3">
        <v>0.19339999999999999</v>
      </c>
      <c r="C18" s="119">
        <v>0.60070000000000001</v>
      </c>
      <c r="D18" s="119">
        <v>9.3700000000000006E-2</v>
      </c>
      <c r="E18" s="119">
        <v>0.30685085230359699</v>
      </c>
    </row>
    <row r="19" spans="1:5">
      <c r="A19" s="158">
        <v>2007</v>
      </c>
      <c r="B19" s="3">
        <v>0.20330000000000001</v>
      </c>
      <c r="C19" s="119">
        <v>0.61970000000000003</v>
      </c>
      <c r="D19" s="119">
        <v>8.1600000000000006E-2</v>
      </c>
      <c r="E19" s="119">
        <v>0.31484402251464899</v>
      </c>
    </row>
    <row r="20" spans="1:5">
      <c r="A20" s="158">
        <v>2008</v>
      </c>
      <c r="B20" s="3">
        <v>0.1976</v>
      </c>
      <c r="C20" s="119">
        <v>0.60060000000000002</v>
      </c>
      <c r="D20" s="119">
        <v>8.7400000000000005E-2</v>
      </c>
      <c r="E20" s="119">
        <v>0.33675107359886203</v>
      </c>
    </row>
    <row r="21" spans="1:5">
      <c r="A21" s="158">
        <v>2009</v>
      </c>
      <c r="B21" s="3">
        <v>0.18579999999999999</v>
      </c>
      <c r="C21" s="119">
        <v>0.59289999999999998</v>
      </c>
      <c r="D21" s="119">
        <v>8.9899999999999994E-2</v>
      </c>
      <c r="E21" s="119">
        <v>0.336914122104645</v>
      </c>
    </row>
    <row r="22" spans="1:5">
      <c r="A22" s="158">
        <v>2010</v>
      </c>
      <c r="B22" s="3">
        <v>0.18770000000000001</v>
      </c>
      <c r="C22" s="119">
        <v>0.61429999999999996</v>
      </c>
      <c r="D22" s="119">
        <v>7.8899999999999998E-2</v>
      </c>
      <c r="E22" s="119">
        <v>0.33707717061042802</v>
      </c>
    </row>
    <row r="23" spans="1:5">
      <c r="A23" s="158">
        <v>2011</v>
      </c>
      <c r="B23" s="3">
        <v>0.1865</v>
      </c>
      <c r="C23" s="119">
        <v>0.62429999999999997</v>
      </c>
      <c r="D23" s="119">
        <v>7.3599999999999999E-2</v>
      </c>
      <c r="E23" s="119">
        <v>0.350406304001808</v>
      </c>
    </row>
    <row r="24" spans="1:5">
      <c r="A24" s="158">
        <v>2012</v>
      </c>
      <c r="B24" s="3">
        <v>0.19320000000000001</v>
      </c>
      <c r="C24" s="119">
        <v>0.65439999999999998</v>
      </c>
      <c r="D24" s="119">
        <v>5.8999999999999997E-2</v>
      </c>
      <c r="E24" s="119">
        <v>0.36373543739318798</v>
      </c>
    </row>
    <row r="25" spans="1:5">
      <c r="A25" s="158">
        <v>2013</v>
      </c>
      <c r="B25" s="3">
        <v>0.19309999999999999</v>
      </c>
      <c r="C25" s="119">
        <v>0.6542</v>
      </c>
      <c r="D25" s="119">
        <v>5.8500000000000003E-2</v>
      </c>
      <c r="E25" s="119">
        <v>0.36128476262092601</v>
      </c>
    </row>
    <row r="26" spans="1:5">
      <c r="A26" s="158">
        <v>2014</v>
      </c>
      <c r="B26" s="3">
        <v>0.19309999999999999</v>
      </c>
      <c r="C26" s="119">
        <v>0.65410000000000001</v>
      </c>
      <c r="D26" s="119">
        <v>5.8000000000000003E-2</v>
      </c>
      <c r="E26" s="119">
        <v>0.358834087848663</v>
      </c>
    </row>
    <row r="27" spans="1:5">
      <c r="A27" s="158">
        <v>2015</v>
      </c>
      <c r="B27" s="3">
        <v>0.19309999999999999</v>
      </c>
      <c r="C27" s="119">
        <v>0.65410000000000001</v>
      </c>
      <c r="D27" s="119">
        <v>5.8000000000000003E-2</v>
      </c>
      <c r="E27" s="119">
        <v>0.35638341307640098</v>
      </c>
    </row>
    <row r="28" spans="1:5">
      <c r="A28" s="158">
        <v>2016</v>
      </c>
      <c r="B28" s="3">
        <v>0.19309999999999999</v>
      </c>
      <c r="C28" s="119">
        <v>0.65410000000000001</v>
      </c>
      <c r="D28" s="119">
        <v>5.8000000000000003E-2</v>
      </c>
      <c r="E28" s="119">
        <v>0.35798095166683203</v>
      </c>
    </row>
    <row r="29" spans="1:5">
      <c r="A29" s="158">
        <v>2017</v>
      </c>
      <c r="B29" s="3">
        <v>0.19309999999999999</v>
      </c>
      <c r="C29" s="119">
        <v>0.65410000000000001</v>
      </c>
      <c r="D29" s="119">
        <v>5.8000000000000003E-2</v>
      </c>
      <c r="E29" s="119">
        <v>0.35957849025726302</v>
      </c>
    </row>
    <row r="30" spans="1:5">
      <c r="A30" s="158">
        <v>2018</v>
      </c>
      <c r="B30" s="3">
        <v>0.19309999999999999</v>
      </c>
      <c r="C30" s="119">
        <v>0.65410000000000001</v>
      </c>
      <c r="D30" s="119">
        <v>5.8000000000000003E-2</v>
      </c>
      <c r="E30" s="119">
        <v>0.36202007505960399</v>
      </c>
    </row>
    <row r="31" spans="1:5">
      <c r="A31" s="158">
        <v>2019</v>
      </c>
      <c r="B31" s="3">
        <v>0.19309999999999999</v>
      </c>
      <c r="C31" s="119">
        <v>0.65410000000000001</v>
      </c>
      <c r="D31" s="119">
        <v>5.8000000000000003E-2</v>
      </c>
      <c r="E31" s="119">
        <v>0.36298889670337098</v>
      </c>
    </row>
    <row r="32" spans="1:5">
      <c r="A32" s="158">
        <v>2020</v>
      </c>
      <c r="B32" s="3">
        <v>0.21929999999999999</v>
      </c>
      <c r="C32" s="119">
        <v>0.66539999999999999</v>
      </c>
      <c r="D32" s="119">
        <v>5.2699999999999997E-2</v>
      </c>
      <c r="E32" s="3"/>
    </row>
    <row r="33" spans="1:5">
      <c r="A33" s="158">
        <v>2021</v>
      </c>
      <c r="B33" s="3">
        <v>0.21929999999999999</v>
      </c>
      <c r="C33" s="119">
        <v>0.66539999999999999</v>
      </c>
      <c r="D33" s="119">
        <v>5.2699999999999997E-2</v>
      </c>
      <c r="E33" s="3"/>
    </row>
  </sheetData>
  <mergeCells count="2">
    <mergeCell ref="A1:C1"/>
    <mergeCell ref="B3:D3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A28" zoomScale="55" zoomScaleNormal="55" workbookViewId="0">
      <selection activeCell="M55" sqref="M55"/>
    </sheetView>
  </sheetViews>
  <sheetFormatPr defaultColWidth="11.1640625" defaultRowHeight="15.5"/>
  <cols>
    <col min="2" max="5" width="20.08203125" customWidth="1"/>
    <col min="6" max="6" width="6.75" customWidth="1"/>
    <col min="8" max="8" width="14.1640625" customWidth="1"/>
  </cols>
  <sheetData>
    <row r="1" spans="1:10" ht="15" customHeight="1">
      <c r="A1" s="129" t="s">
        <v>297</v>
      </c>
      <c r="B1" s="129"/>
      <c r="C1" s="129"/>
    </row>
    <row r="4" spans="1:10" ht="46.5">
      <c r="A4" s="75"/>
      <c r="B4" s="73" t="s">
        <v>327</v>
      </c>
      <c r="C4" s="73" t="s">
        <v>228</v>
      </c>
      <c r="D4" s="160" t="s">
        <v>328</v>
      </c>
      <c r="E4" s="84" t="s">
        <v>469</v>
      </c>
      <c r="G4" s="9" t="s">
        <v>466</v>
      </c>
      <c r="H4" s="9" t="s">
        <v>227</v>
      </c>
      <c r="I4" s="9" t="s">
        <v>468</v>
      </c>
      <c r="J4" s="9" t="s">
        <v>467</v>
      </c>
    </row>
    <row r="5" spans="1:10">
      <c r="A5" s="74">
        <v>1993</v>
      </c>
      <c r="B5" s="162">
        <v>0.48620000000000002</v>
      </c>
      <c r="C5" s="76">
        <v>0.86060000000000003</v>
      </c>
      <c r="D5" s="76">
        <v>-1.2E-2</v>
      </c>
      <c r="E5" s="47">
        <f>(I5*(H5/10))/(G5*1000000)</f>
        <v>0.35346124284521008</v>
      </c>
      <c r="F5" s="161"/>
      <c r="G5" s="69">
        <v>293.55084394400001</v>
      </c>
      <c r="H5" s="69">
        <v>37758624</v>
      </c>
      <c r="I5" s="69">
        <v>27.479509353600001</v>
      </c>
      <c r="J5" s="69">
        <v>7.77440500259</v>
      </c>
    </row>
    <row r="6" spans="1:10">
      <c r="A6" s="74">
        <v>1994</v>
      </c>
      <c r="B6" s="162">
        <v>0.49719999999999998</v>
      </c>
      <c r="C6" s="76">
        <v>0.86270000000000002</v>
      </c>
      <c r="D6" s="76">
        <v>-2.12E-2</v>
      </c>
      <c r="E6" s="47">
        <f>(I6*(H6/10))/(G6*1000000)</f>
        <v>0.3448625275792212</v>
      </c>
      <c r="F6" s="161"/>
      <c r="G6" s="69">
        <v>312.63887608800002</v>
      </c>
      <c r="H6" s="69">
        <v>38557288</v>
      </c>
      <c r="I6" s="69">
        <v>27.962919235200001</v>
      </c>
      <c r="J6" s="69">
        <v>8.1084251403799996</v>
      </c>
    </row>
    <row r="7" spans="1:10">
      <c r="A7" s="74">
        <v>1995</v>
      </c>
      <c r="B7" s="162">
        <v>0.47410000000000002</v>
      </c>
      <c r="C7" s="76">
        <v>0.8629</v>
      </c>
      <c r="D7" s="76">
        <v>-5.0900000000000001E-2</v>
      </c>
      <c r="E7" s="47">
        <f>(I7*(H7/10))/(G7*1000000)</f>
        <v>0.34331028585782397</v>
      </c>
      <c r="F7" s="161"/>
      <c r="G7" s="69">
        <v>326.48504337000003</v>
      </c>
      <c r="H7" s="69">
        <v>39374144</v>
      </c>
      <c r="I7" s="69">
        <v>28.4668216705</v>
      </c>
      <c r="J7" s="69">
        <v>8.2918634414699994</v>
      </c>
    </row>
    <row r="8" spans="1:10">
      <c r="A8" s="74">
        <v>1996</v>
      </c>
      <c r="B8" s="162">
        <v>0.48949999999999999</v>
      </c>
      <c r="C8" s="76">
        <v>0.86619999999999997</v>
      </c>
      <c r="D8" s="76">
        <v>-5.0500000000000003E-2</v>
      </c>
      <c r="E8" s="47">
        <f>(I8*(H8/10))/(G8*1000000)</f>
        <v>0.34394481977521429</v>
      </c>
      <c r="F8" s="161"/>
      <c r="G8" s="69">
        <v>321.71063034100001</v>
      </c>
      <c r="H8" s="69">
        <v>40211728</v>
      </c>
      <c r="I8" s="69">
        <v>27.5170230865</v>
      </c>
      <c r="J8" s="69">
        <v>8.0004177093499997</v>
      </c>
    </row>
    <row r="9" spans="1:10">
      <c r="A9" s="74">
        <v>1997</v>
      </c>
      <c r="B9" s="162">
        <v>0.48370000000000002</v>
      </c>
      <c r="C9" s="76">
        <v>0.85540000000000005</v>
      </c>
      <c r="D9" s="76">
        <v>-4.3200000000000002E-2</v>
      </c>
      <c r="E9" s="47">
        <f>(I9*(H9/10))/(G9*1000000)</f>
        <v>0.34354297722271182</v>
      </c>
      <c r="F9" s="161"/>
      <c r="G9" s="69">
        <v>337.11793729700003</v>
      </c>
      <c r="H9" s="69">
        <v>41063960</v>
      </c>
      <c r="I9" s="69">
        <v>28.203441619900001</v>
      </c>
      <c r="J9" s="69">
        <v>8.2095813751200009</v>
      </c>
    </row>
    <row r="10" spans="1:10">
      <c r="A10" s="74">
        <v>1998</v>
      </c>
      <c r="B10" s="162">
        <v>0.4798</v>
      </c>
      <c r="C10" s="76">
        <v>0.84609999999999996</v>
      </c>
      <c r="D10" s="76">
        <v>-3.5200000000000002E-2</v>
      </c>
      <c r="E10" s="47">
        <f>(I10*(H10/10))/(G10*1000000)</f>
        <v>0.34315500018168127</v>
      </c>
      <c r="F10" s="161"/>
      <c r="G10" s="69">
        <v>328.68483131900001</v>
      </c>
      <c r="H10" s="69">
        <v>41936884</v>
      </c>
      <c r="I10" s="69">
        <v>26.895141601599999</v>
      </c>
      <c r="J10" s="69">
        <v>7.83760738373</v>
      </c>
    </row>
    <row r="11" spans="1:10">
      <c r="A11" s="74">
        <v>1999</v>
      </c>
      <c r="B11" s="162">
        <v>0.50770000000000004</v>
      </c>
      <c r="C11" s="76">
        <v>0.84199999999999997</v>
      </c>
      <c r="D11" s="76">
        <v>-2.1399999999999999E-2</v>
      </c>
      <c r="E11" s="47">
        <f>(I11*(H11/10))/(G11*1000000)</f>
        <v>0.34390600088663831</v>
      </c>
      <c r="F11" s="161"/>
      <c r="G11" s="69">
        <v>352.64989394700001</v>
      </c>
      <c r="H11" s="69">
        <v>42821600</v>
      </c>
      <c r="I11" s="69">
        <v>28.321784973100002</v>
      </c>
      <c r="J11" s="69">
        <v>8.2353277206400008</v>
      </c>
    </row>
    <row r="12" spans="1:10">
      <c r="A12" s="74">
        <v>2000</v>
      </c>
      <c r="B12" s="162">
        <v>0.49509999999999998</v>
      </c>
      <c r="C12" s="76">
        <v>0.83750000000000002</v>
      </c>
      <c r="D12" s="76">
        <v>-1.5599999999999999E-2</v>
      </c>
      <c r="E12" s="47">
        <f>(I12*(H12/10))/(G12*1000000)</f>
        <v>0.3452152275524133</v>
      </c>
      <c r="F12" s="161"/>
      <c r="G12" s="69">
        <v>346.39814737500001</v>
      </c>
      <c r="H12" s="69">
        <v>43695928</v>
      </c>
      <c r="I12" s="69">
        <v>27.366832733199999</v>
      </c>
      <c r="J12" s="69">
        <v>7.9274697303800004</v>
      </c>
    </row>
    <row r="13" spans="1:10">
      <c r="A13" s="74">
        <v>2001</v>
      </c>
      <c r="B13" s="162">
        <v>0.50770000000000004</v>
      </c>
      <c r="C13" s="76">
        <v>0.83230000000000004</v>
      </c>
      <c r="D13" s="76">
        <v>-7.7000000000000002E-3</v>
      </c>
      <c r="E13" s="47">
        <f>(I13*(H13/10))/(G13*1000000)</f>
        <v>0.34514159383212878</v>
      </c>
      <c r="F13" s="161"/>
      <c r="G13" s="69">
        <v>327.53280866599999</v>
      </c>
      <c r="H13" s="69">
        <v>44552396</v>
      </c>
      <c r="I13" s="69">
        <v>25.3735389709</v>
      </c>
      <c r="J13" s="69">
        <v>7.35163164139</v>
      </c>
    </row>
    <row r="14" spans="1:10">
      <c r="A14" s="74">
        <v>2002</v>
      </c>
      <c r="B14" s="162">
        <v>0.49869999999999998</v>
      </c>
      <c r="C14" s="76">
        <v>0.82750000000000001</v>
      </c>
      <c r="D14" s="76">
        <v>-3.7000000000000002E-3</v>
      </c>
      <c r="E14" s="47">
        <f>(I14*(H14/10))/(G14*1000000)</f>
        <v>0.34722329698280557</v>
      </c>
      <c r="F14" s="161"/>
      <c r="G14" s="69">
        <v>312.69628036799998</v>
      </c>
      <c r="H14" s="69">
        <v>45456336</v>
      </c>
      <c r="I14" s="69">
        <v>23.885654449499999</v>
      </c>
      <c r="J14" s="69">
        <v>6.8790473937999996</v>
      </c>
    </row>
    <row r="15" spans="1:10">
      <c r="A15" s="74">
        <v>2003</v>
      </c>
      <c r="B15" s="162">
        <v>0.501</v>
      </c>
      <c r="C15" s="76">
        <v>0.82599999999999996</v>
      </c>
      <c r="D15" s="76">
        <v>-1.2999999999999999E-3</v>
      </c>
      <c r="E15" s="47">
        <f>(I15*(H15/10))/(G15*1000000)</f>
        <v>0.35428419703681507</v>
      </c>
      <c r="F15" s="161"/>
      <c r="G15" s="69">
        <v>346.65976238100001</v>
      </c>
      <c r="H15" s="69">
        <v>46303560</v>
      </c>
      <c r="I15" s="69">
        <v>26.5241107941</v>
      </c>
      <c r="J15" s="69">
        <v>7.4866762161300002</v>
      </c>
    </row>
    <row r="16" spans="1:10">
      <c r="A16" s="74">
        <v>2004</v>
      </c>
      <c r="B16" s="162">
        <v>0.49149999999999999</v>
      </c>
      <c r="C16" s="76">
        <v>0.81899999999999995</v>
      </c>
      <c r="D16" s="76">
        <v>1.8E-3</v>
      </c>
      <c r="E16" s="47">
        <f>(I16*(H16/10))/(G16*1000000)</f>
        <v>0.3574481795760206</v>
      </c>
      <c r="F16" s="161"/>
      <c r="G16" s="69">
        <v>393.39707758100002</v>
      </c>
      <c r="H16" s="69">
        <v>47071708</v>
      </c>
      <c r="I16" s="69">
        <v>29.8733730316</v>
      </c>
      <c r="J16" s="69">
        <v>8.3573999404899997</v>
      </c>
    </row>
    <row r="17" spans="1:10">
      <c r="A17" s="74">
        <v>2005</v>
      </c>
      <c r="B17" s="162">
        <v>0.5141</v>
      </c>
      <c r="C17" s="76">
        <v>0.8337</v>
      </c>
      <c r="D17" s="76">
        <v>2.9999999999999997E-4</v>
      </c>
      <c r="E17" s="47">
        <f>(I17*(H17/10))/(G17*1000000)</f>
        <v>0.36583572133704584</v>
      </c>
      <c r="F17" s="161"/>
      <c r="G17" s="69">
        <v>374.438913781</v>
      </c>
      <c r="H17" s="69">
        <v>47817896</v>
      </c>
      <c r="I17" s="69">
        <v>28.6468334198</v>
      </c>
      <c r="J17" s="69">
        <v>7.8305182457000004</v>
      </c>
    </row>
    <row r="18" spans="1:10">
      <c r="A18" s="74">
        <v>2006</v>
      </c>
      <c r="B18" s="162">
        <v>0.52280000000000004</v>
      </c>
      <c r="C18" s="76">
        <v>0.85340000000000005</v>
      </c>
      <c r="D18" s="76">
        <v>-1.1599999999999999E-2</v>
      </c>
      <c r="E18" s="47">
        <f>(I18*(H18/10))/(G18*1000000)</f>
        <v>0.37518136369002153</v>
      </c>
      <c r="F18" s="161"/>
      <c r="G18" s="69">
        <v>399.58480715299999</v>
      </c>
      <c r="H18" s="69">
        <v>48533604</v>
      </c>
      <c r="I18" s="69">
        <v>30.889272689799999</v>
      </c>
      <c r="J18" s="69">
        <v>8.2331571578999991</v>
      </c>
    </row>
    <row r="19" spans="1:10">
      <c r="A19" s="74">
        <v>2007</v>
      </c>
      <c r="B19" s="162">
        <v>0.52080000000000004</v>
      </c>
      <c r="C19" s="76">
        <v>0.88490000000000002</v>
      </c>
      <c r="D19" s="76">
        <v>-4.1700000000000001E-2</v>
      </c>
      <c r="E19" s="47">
        <f>(I19*(H19/10))/(G19*1000000)</f>
        <v>0.38565775573868438</v>
      </c>
      <c r="F19" s="161"/>
      <c r="G19" s="69">
        <v>401.43052263800001</v>
      </c>
      <c r="H19" s="69">
        <v>49215800</v>
      </c>
      <c r="I19" s="69">
        <v>31.456319809</v>
      </c>
      <c r="J19" s="69">
        <v>8.1565380096400002</v>
      </c>
    </row>
    <row r="20" spans="1:10">
      <c r="A20" s="74">
        <v>2008</v>
      </c>
      <c r="B20" s="162">
        <v>0.50249999999999995</v>
      </c>
      <c r="C20" s="76">
        <v>0.90939999999999999</v>
      </c>
      <c r="D20" s="76">
        <v>-8.1199999999999994E-2</v>
      </c>
      <c r="E20" s="47">
        <f>(I20*(H20/10))/(G20*1000000)</f>
        <v>0.37967039237645178</v>
      </c>
      <c r="F20" s="161"/>
      <c r="G20" s="69">
        <v>398.75780036700002</v>
      </c>
      <c r="H20" s="69">
        <v>49861788</v>
      </c>
      <c r="I20" s="69">
        <v>30.363237381000001</v>
      </c>
      <c r="J20" s="69">
        <v>7.9972624778699997</v>
      </c>
    </row>
    <row r="21" spans="1:10">
      <c r="A21" s="74">
        <v>2009</v>
      </c>
      <c r="B21" s="162">
        <v>0.53159999999999996</v>
      </c>
      <c r="C21" s="76">
        <v>0.89890000000000003</v>
      </c>
      <c r="D21" s="76">
        <v>-7.5700000000000003E-2</v>
      </c>
      <c r="E21" s="47">
        <f>(I21*(H21/10))/(G21*1000000)</f>
        <v>0.37484073352608965</v>
      </c>
      <c r="F21" s="161"/>
      <c r="G21" s="69">
        <v>419.56383006800002</v>
      </c>
      <c r="H21" s="69">
        <v>50473912</v>
      </c>
      <c r="I21" s="69">
        <v>31.158594131499999</v>
      </c>
      <c r="J21" s="69">
        <v>8.3124885559100008</v>
      </c>
    </row>
    <row r="22" spans="1:10">
      <c r="A22" s="74">
        <v>2010</v>
      </c>
      <c r="B22" s="162">
        <v>0.57289999999999996</v>
      </c>
      <c r="C22" s="76">
        <v>0.90169999999999995</v>
      </c>
      <c r="D22" s="76">
        <v>-6.8000000000000005E-2</v>
      </c>
      <c r="E22" s="47">
        <f>(I22*(H22/10))/(G22*1000000)</f>
        <v>0.38431279306535643</v>
      </c>
      <c r="F22" s="161"/>
      <c r="G22" s="69">
        <v>401.59351428500003</v>
      </c>
      <c r="H22" s="69">
        <v>51056648</v>
      </c>
      <c r="I22" s="69">
        <v>30.228683471699998</v>
      </c>
      <c r="J22" s="69">
        <v>7.8656458854700002</v>
      </c>
    </row>
    <row r="23" spans="1:10">
      <c r="A23" s="74">
        <v>2011</v>
      </c>
      <c r="B23" s="162">
        <v>0.58389999999999997</v>
      </c>
      <c r="C23" s="76">
        <v>0.90080000000000005</v>
      </c>
      <c r="D23" s="76">
        <v>-6.2300000000000001E-2</v>
      </c>
      <c r="E23" s="47">
        <f>(I23*(H23/10))/(G23*1000000)</f>
        <v>0.38882837181061991</v>
      </c>
      <c r="F23" s="161"/>
      <c r="G23" s="69">
        <v>404.27455935699999</v>
      </c>
      <c r="H23" s="69">
        <v>51634728</v>
      </c>
      <c r="I23" s="69">
        <v>30.443351745600001</v>
      </c>
      <c r="J23" s="69">
        <v>7.8295087814300004</v>
      </c>
    </row>
    <row r="24" spans="1:10">
      <c r="A24" s="74">
        <v>2012</v>
      </c>
      <c r="B24" s="162">
        <v>0.57240000000000002</v>
      </c>
      <c r="C24" s="76">
        <v>0.88859999999999995</v>
      </c>
      <c r="D24" s="76">
        <v>-5.3400000000000003E-2</v>
      </c>
      <c r="E24" s="47">
        <f>(I24*(H24/10))/(G24*1000000)</f>
        <v>0.40067669402548051</v>
      </c>
      <c r="F24" s="161"/>
      <c r="G24" s="69">
        <v>408.18821115100002</v>
      </c>
      <c r="H24" s="69">
        <v>52221984</v>
      </c>
      <c r="I24" s="69">
        <v>31.318515777599998</v>
      </c>
      <c r="J24" s="69">
        <v>7.8164057731599996</v>
      </c>
    </row>
    <row r="25" spans="1:10">
      <c r="A25" s="74">
        <v>2013</v>
      </c>
      <c r="B25" s="162">
        <v>0.56999999999999995</v>
      </c>
      <c r="C25" s="76">
        <v>0.88149999999999995</v>
      </c>
      <c r="D25" s="76">
        <v>-3.9100000000000003E-2</v>
      </c>
      <c r="E25" s="47">
        <f>(I25*(H25/10))/(G25*1000000)</f>
        <v>0.40127272243021622</v>
      </c>
      <c r="F25" s="161"/>
      <c r="G25" s="69">
        <v>398.38672145100003</v>
      </c>
      <c r="H25" s="69">
        <v>52875980</v>
      </c>
      <c r="I25" s="69">
        <v>30.233335494999999</v>
      </c>
      <c r="J25" s="69">
        <v>7.5343608856199999</v>
      </c>
    </row>
    <row r="26" spans="1:10">
      <c r="A26" s="74">
        <v>2014</v>
      </c>
      <c r="B26" s="162">
        <v>0.55879999999999996</v>
      </c>
      <c r="C26" s="76">
        <v>0.87209999999999999</v>
      </c>
      <c r="D26" s="76">
        <v>-2.93E-2</v>
      </c>
      <c r="E26" s="47">
        <f>(I26*(H26/10))/(G26*1000000)</f>
        <v>0.40256659400709699</v>
      </c>
      <c r="F26" s="161"/>
      <c r="G26" s="69">
        <v>410.72121426400003</v>
      </c>
      <c r="H26" s="69">
        <v>53608552</v>
      </c>
      <c r="I26" s="69">
        <v>30.842586517299999</v>
      </c>
      <c r="J26" s="69">
        <v>7.6614866256700003</v>
      </c>
    </row>
    <row r="27" spans="1:10">
      <c r="A27" s="74">
        <v>2015</v>
      </c>
      <c r="B27" s="162">
        <v>0.55800000000000005</v>
      </c>
      <c r="C27" s="76">
        <v>0.87150000000000005</v>
      </c>
      <c r="D27" s="76">
        <v>-2.86E-2</v>
      </c>
      <c r="E27" s="47">
        <f>(I27*(H27/10))/(G27*1000000)</f>
        <v>0.40201907052458952</v>
      </c>
      <c r="F27" s="161"/>
      <c r="G27" s="69">
        <v>394.33535401</v>
      </c>
      <c r="H27" s="69">
        <v>54436288</v>
      </c>
      <c r="I27" s="69">
        <v>29.122179031400002</v>
      </c>
      <c r="J27" s="69">
        <v>7.2439794540399998</v>
      </c>
    </row>
    <row r="28" spans="1:10">
      <c r="A28" s="74">
        <v>2016</v>
      </c>
      <c r="B28" s="162">
        <v>0.54469999999999996</v>
      </c>
      <c r="C28" s="76">
        <v>0.86960000000000004</v>
      </c>
      <c r="D28" s="76">
        <v>-2.81E-2</v>
      </c>
      <c r="E28" s="47">
        <f>(I28*(H28/10))/(G28*1000000)</f>
        <v>0.40204045065072141</v>
      </c>
      <c r="F28" s="161"/>
      <c r="G28" s="69">
        <v>393.019342306</v>
      </c>
      <c r="H28" s="69">
        <v>55243480</v>
      </c>
      <c r="I28" s="69">
        <v>28.602411270099999</v>
      </c>
      <c r="J28" s="69">
        <v>7.1143116950999996</v>
      </c>
    </row>
    <row r="29" spans="1:10">
      <c r="A29" s="74">
        <v>2017</v>
      </c>
      <c r="B29" s="162">
        <v>0.55579999999999996</v>
      </c>
      <c r="C29" s="76">
        <v>0.85829999999999995</v>
      </c>
      <c r="D29" s="76">
        <v>-2.41E-2</v>
      </c>
      <c r="E29" s="47">
        <f>(I29*(H29/10))/(G29*1000000)</f>
        <v>0.39960517347873381</v>
      </c>
      <c r="F29" s="161"/>
      <c r="G29" s="69">
        <v>405.42041479300002</v>
      </c>
      <c r="H29" s="69">
        <v>56031828</v>
      </c>
      <c r="I29" s="69">
        <v>28.913583755499999</v>
      </c>
      <c r="J29" s="69">
        <v>7.2355380058299996</v>
      </c>
    </row>
    <row r="30" spans="1:10">
      <c r="A30" s="74">
        <v>2018</v>
      </c>
      <c r="B30" s="162">
        <v>0.55130000000000001</v>
      </c>
      <c r="C30" s="76">
        <v>0.8569</v>
      </c>
      <c r="D30" s="76">
        <v>-2.4400000000000002E-2</v>
      </c>
      <c r="E30" s="47">
        <f>(I30*(H30/10))/(G30*1000000)</f>
        <v>0.39936547210935935</v>
      </c>
      <c r="F30" s="161"/>
      <c r="G30" s="69">
        <v>410.67424779200002</v>
      </c>
      <c r="H30" s="69">
        <v>56801168</v>
      </c>
      <c r="I30" s="69">
        <v>28.874250411999999</v>
      </c>
      <c r="J30" s="69">
        <v>7.2300319671600004</v>
      </c>
    </row>
    <row r="31" spans="1:10">
      <c r="A31" s="74">
        <v>2019</v>
      </c>
      <c r="B31" s="162">
        <v>0.54979999999999996</v>
      </c>
      <c r="C31" s="76">
        <v>0.85650000000000004</v>
      </c>
      <c r="D31" s="76">
        <v>-2.4500000000000001E-2</v>
      </c>
      <c r="E31" s="47">
        <f>(I31*(H31/10))/(G31*1000000)</f>
        <v>0.39928824213578223</v>
      </c>
      <c r="F31" s="161"/>
      <c r="G31" s="69">
        <v>416.422682468</v>
      </c>
      <c r="H31" s="69">
        <v>57553784</v>
      </c>
      <c r="I31" s="69">
        <v>28.889965057400001</v>
      </c>
      <c r="J31" s="69">
        <v>7.2353658676099997</v>
      </c>
    </row>
    <row r="32" spans="1:10">
      <c r="A32" s="74">
        <v>2020</v>
      </c>
      <c r="B32" s="162">
        <v>0.54830000000000001</v>
      </c>
      <c r="C32" s="76">
        <v>0.85599999999999998</v>
      </c>
      <c r="D32" s="76">
        <v>-2.46E-2</v>
      </c>
      <c r="E32" s="47">
        <f>(I32*(H32/10))/(G32*1000000)</f>
        <v>0.40081656129279791</v>
      </c>
      <c r="F32" s="74"/>
      <c r="G32" s="69">
        <v>406.01211540600002</v>
      </c>
      <c r="H32" s="69">
        <v>58291328</v>
      </c>
      <c r="I32" s="69">
        <v>27.917768478399999</v>
      </c>
      <c r="J32" s="69">
        <v>6.96522331238</v>
      </c>
    </row>
    <row r="33" spans="1:6">
      <c r="A33" s="74">
        <v>2021</v>
      </c>
      <c r="B33" s="162">
        <v>0.55030000000000001</v>
      </c>
      <c r="C33" s="76">
        <v>0.85670000000000002</v>
      </c>
      <c r="D33" s="76">
        <v>-2.4400000000000002E-2</v>
      </c>
      <c r="E33" s="76"/>
      <c r="F33" s="74"/>
    </row>
  </sheetData>
  <mergeCells count="1">
    <mergeCell ref="A1:C1"/>
  </mergeCells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0"/>
  <sheetViews>
    <sheetView zoomScale="70" zoomScaleNormal="70" workbookViewId="0">
      <selection activeCell="A8" sqref="A8"/>
    </sheetView>
  </sheetViews>
  <sheetFormatPr defaultColWidth="11.1640625" defaultRowHeight="15.5"/>
  <cols>
    <col min="1" max="1" width="31.75" customWidth="1"/>
    <col min="2" max="3" width="8.6640625" hidden="1" customWidth="1"/>
  </cols>
  <sheetData>
    <row r="1" spans="1:21">
      <c r="A1" s="78" t="s">
        <v>300</v>
      </c>
      <c r="E1" t="s">
        <v>3</v>
      </c>
    </row>
    <row r="2" spans="1:21">
      <c r="A2" s="78" t="s">
        <v>303</v>
      </c>
    </row>
    <row r="3" spans="1:21">
      <c r="A3" s="78"/>
    </row>
    <row r="4" spans="1:21" s="78" customFormat="1">
      <c r="A4" s="78" t="s">
        <v>472</v>
      </c>
      <c r="B4" s="78">
        <v>2002</v>
      </c>
      <c r="C4" s="78">
        <v>2003</v>
      </c>
      <c r="D4" s="78">
        <v>2004</v>
      </c>
      <c r="E4" s="78">
        <v>2005</v>
      </c>
      <c r="F4" s="78">
        <v>2006</v>
      </c>
      <c r="G4" s="78">
        <v>2007</v>
      </c>
      <c r="H4" s="78">
        <v>2008</v>
      </c>
      <c r="I4" s="78">
        <v>2009</v>
      </c>
      <c r="J4" s="78">
        <v>2010</v>
      </c>
      <c r="K4" s="78">
        <v>2011</v>
      </c>
      <c r="L4" s="78">
        <v>2012</v>
      </c>
      <c r="M4" s="78">
        <v>2013</v>
      </c>
      <c r="N4" s="78">
        <v>2014</v>
      </c>
      <c r="O4" s="78">
        <v>2015</v>
      </c>
      <c r="P4" s="78">
        <v>2016</v>
      </c>
      <c r="Q4" s="78">
        <v>2017</v>
      </c>
      <c r="R4" s="78">
        <v>2018</v>
      </c>
      <c r="S4" s="78">
        <v>2019</v>
      </c>
      <c r="T4" s="78">
        <v>2020</v>
      </c>
      <c r="U4" s="78">
        <v>2021</v>
      </c>
    </row>
    <row r="5" spans="1:21" hidden="1">
      <c r="A5" t="s">
        <v>4</v>
      </c>
      <c r="B5" s="2">
        <v>0.84399999999999997</v>
      </c>
      <c r="C5" s="3">
        <v>0.87</v>
      </c>
      <c r="D5" s="2">
        <v>0.86499999999999999</v>
      </c>
      <c r="E5" s="2">
        <v>0.88100000000000001</v>
      </c>
      <c r="F5" s="2">
        <v>0.88900000000000001</v>
      </c>
      <c r="G5" s="2">
        <v>0.89400000000000002</v>
      </c>
      <c r="H5" s="2">
        <v>0.88800000000000001</v>
      </c>
      <c r="I5" s="2">
        <v>0.89600000000000002</v>
      </c>
      <c r="J5" s="3">
        <v>0.9</v>
      </c>
      <c r="K5" s="2">
        <v>0.90300000000000002</v>
      </c>
      <c r="L5" s="2">
        <v>0.90900000000000003</v>
      </c>
      <c r="M5" s="2">
        <v>0.89900000000000002</v>
      </c>
      <c r="N5" s="2">
        <v>0.90100000000000002</v>
      </c>
      <c r="O5" s="2">
        <v>0.89600000000000002</v>
      </c>
      <c r="P5" s="3">
        <v>0.89</v>
      </c>
      <c r="Q5" s="2">
        <v>0.88600000000000001</v>
      </c>
      <c r="R5" s="3">
        <v>0.89</v>
      </c>
      <c r="S5" s="2">
        <v>0.88200000000000001</v>
      </c>
      <c r="T5" s="2">
        <v>0.89100000000000001</v>
      </c>
    </row>
    <row r="6" spans="1:21" ht="31">
      <c r="A6" s="9" t="s">
        <v>470</v>
      </c>
      <c r="B6" s="2">
        <v>0.40400000000000003</v>
      </c>
      <c r="D6" s="164">
        <f>40.8%+27.8%</f>
        <v>0.68599999999999994</v>
      </c>
      <c r="E6" s="164">
        <f>40.4%+29.5%</f>
        <v>0.69899999999999995</v>
      </c>
      <c r="F6" s="164">
        <f>41.2%+30.5%</f>
        <v>0.71700000000000008</v>
      </c>
      <c r="G6" s="164">
        <f>41.6%+30.9%</f>
        <v>0.72500000000000009</v>
      </c>
      <c r="H6" s="164">
        <f>43.6%+27.3%</f>
        <v>0.70900000000000007</v>
      </c>
      <c r="I6" s="164">
        <f>42.3%+28.1%</f>
        <v>0.70399999999999996</v>
      </c>
      <c r="J6" s="164">
        <f>42.8%+29.3%</f>
        <v>0.72099999999999997</v>
      </c>
      <c r="K6" s="164">
        <f>44.4%+29%</f>
        <v>0.73399999999999999</v>
      </c>
      <c r="L6" s="164">
        <f>44.6%+27.7%</f>
        <v>0.72299999999999998</v>
      </c>
      <c r="M6" s="164">
        <f>45.3%+26.8%</f>
        <v>0.72099999999999997</v>
      </c>
      <c r="N6" s="164">
        <f>46.4%+27%</f>
        <v>0.73399999999999999</v>
      </c>
      <c r="O6" s="164">
        <f>46%+27%</f>
        <v>0.73</v>
      </c>
      <c r="P6" s="164">
        <f>46.6%+26.8%</f>
        <v>0.73399999999999999</v>
      </c>
      <c r="Q6" s="164">
        <f>46.7%+27.6%</f>
        <v>0.7430000000000001</v>
      </c>
      <c r="R6" s="164">
        <f>46.3%+28.5%</f>
        <v>0.748</v>
      </c>
      <c r="S6" s="164">
        <f>44.9%+28.5%</f>
        <v>0.73399999999999999</v>
      </c>
      <c r="T6" s="164">
        <f>46.6%+28.3%</f>
        <v>0.74900000000000011</v>
      </c>
      <c r="U6" s="164">
        <f>(45.2+29.4)/100</f>
        <v>0.746</v>
      </c>
    </row>
    <row r="7" spans="1:21">
      <c r="A7" s="9" t="s">
        <v>1</v>
      </c>
      <c r="B7" s="2">
        <v>0.76700000000000002</v>
      </c>
      <c r="C7" s="2">
        <v>0.78300000000000003</v>
      </c>
      <c r="D7" s="164">
        <v>0.80900000000000005</v>
      </c>
      <c r="E7" s="164">
        <v>0.80800000000000005</v>
      </c>
      <c r="F7" s="164">
        <v>0.80700000000000005</v>
      </c>
      <c r="G7" s="164">
        <v>0.82</v>
      </c>
      <c r="H7" s="164">
        <v>0.81899999999999995</v>
      </c>
      <c r="I7" s="164">
        <v>0.82599999999999996</v>
      </c>
      <c r="J7" s="164">
        <v>0.82899999999999996</v>
      </c>
      <c r="K7" s="164">
        <v>0.83599999999999997</v>
      </c>
      <c r="L7" s="164">
        <v>0.85299999999999998</v>
      </c>
      <c r="M7" s="164">
        <v>0.85199999999999998</v>
      </c>
      <c r="N7" s="164">
        <v>0.85899999999999999</v>
      </c>
      <c r="O7" s="164">
        <v>0.85299999999999998</v>
      </c>
      <c r="P7" s="164">
        <v>0.83899999999999997</v>
      </c>
      <c r="Q7" s="164">
        <v>0.84399999999999997</v>
      </c>
      <c r="R7" s="164">
        <v>0.84699999999999998</v>
      </c>
      <c r="S7" s="164">
        <v>0.85</v>
      </c>
      <c r="T7" s="164">
        <v>0.9</v>
      </c>
      <c r="U7" s="164">
        <v>0.89300000000000002</v>
      </c>
    </row>
    <row r="8" spans="1:21">
      <c r="A8" s="163" t="s">
        <v>471</v>
      </c>
      <c r="B8" s="4">
        <v>60.9</v>
      </c>
      <c r="C8" s="4">
        <v>61.9</v>
      </c>
      <c r="D8" s="164">
        <v>0.65900000000000003</v>
      </c>
      <c r="E8" s="164">
        <v>0.67</v>
      </c>
      <c r="F8" s="164">
        <v>0.68299999999999994</v>
      </c>
      <c r="G8" s="164">
        <v>0.70399999999999996</v>
      </c>
      <c r="H8" s="164">
        <v>0.7</v>
      </c>
      <c r="I8" s="164">
        <v>0.72400000000000009</v>
      </c>
      <c r="J8" s="164">
        <v>0.754</v>
      </c>
      <c r="K8" s="164">
        <v>0.76</v>
      </c>
      <c r="L8" s="164">
        <v>0.77</v>
      </c>
      <c r="M8" s="164">
        <v>0.77900000000000003</v>
      </c>
      <c r="N8" s="164">
        <v>0.79500000000000004</v>
      </c>
      <c r="O8" s="164">
        <v>0.79900000000000004</v>
      </c>
      <c r="P8" s="164">
        <v>0.81</v>
      </c>
      <c r="Q8" s="164">
        <v>0.82400000000000007</v>
      </c>
      <c r="R8" s="164">
        <v>0.83</v>
      </c>
      <c r="S8" s="164">
        <v>0.82099999999999995</v>
      </c>
      <c r="T8" s="164">
        <v>0.83199999999999996</v>
      </c>
      <c r="U8" s="164">
        <v>0.84099999999999997</v>
      </c>
    </row>
    <row r="10" spans="1:21">
      <c r="A10" t="s">
        <v>2</v>
      </c>
    </row>
  </sheetData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2"/>
  <sheetViews>
    <sheetView topLeftCell="A12" zoomScale="70" zoomScaleNormal="70" workbookViewId="0">
      <selection activeCell="H39" sqref="H39"/>
    </sheetView>
  </sheetViews>
  <sheetFormatPr defaultColWidth="11.1640625" defaultRowHeight="15.5"/>
  <cols>
    <col min="1" max="1" width="22.1640625" customWidth="1"/>
  </cols>
  <sheetData>
    <row r="1" spans="1:21">
      <c r="A1" s="78" t="s">
        <v>301</v>
      </c>
    </row>
    <row r="2" spans="1:21">
      <c r="A2" s="78" t="s">
        <v>302</v>
      </c>
    </row>
    <row r="3" spans="1:21" s="78" customFormat="1">
      <c r="B3" s="78">
        <v>2002</v>
      </c>
      <c r="C3" s="78">
        <v>2003</v>
      </c>
      <c r="D3" s="78">
        <v>2004</v>
      </c>
      <c r="E3" s="78">
        <v>2005</v>
      </c>
      <c r="F3" s="78">
        <v>2006</v>
      </c>
      <c r="G3" s="78">
        <v>2007</v>
      </c>
      <c r="H3" s="78">
        <v>2008</v>
      </c>
      <c r="I3" s="78">
        <v>2009</v>
      </c>
      <c r="J3" s="78">
        <v>2010</v>
      </c>
      <c r="K3" s="78">
        <v>2011</v>
      </c>
      <c r="L3" s="78">
        <v>2012</v>
      </c>
      <c r="M3" s="78">
        <v>2013</v>
      </c>
      <c r="N3" s="78">
        <v>2014</v>
      </c>
      <c r="O3" s="78">
        <v>2015</v>
      </c>
      <c r="P3" s="78">
        <v>2016</v>
      </c>
      <c r="Q3" s="78">
        <v>2017</v>
      </c>
      <c r="R3" s="78">
        <v>2018</v>
      </c>
      <c r="S3" s="78">
        <v>2019</v>
      </c>
      <c r="T3" s="78">
        <v>2020</v>
      </c>
      <c r="U3" s="78">
        <v>2021</v>
      </c>
    </row>
    <row r="4" spans="1:21">
      <c r="A4" t="s">
        <v>0</v>
      </c>
      <c r="B4">
        <v>0.2</v>
      </c>
      <c r="C4">
        <v>0.3</v>
      </c>
      <c r="D4">
        <v>0.1</v>
      </c>
      <c r="E4">
        <v>0.1</v>
      </c>
      <c r="F4">
        <v>0.1</v>
      </c>
      <c r="G4">
        <v>0.2</v>
      </c>
      <c r="H4">
        <v>0.2</v>
      </c>
      <c r="I4">
        <v>0.2</v>
      </c>
      <c r="J4">
        <v>0.1</v>
      </c>
      <c r="K4">
        <v>0.3</v>
      </c>
      <c r="L4">
        <v>0.3</v>
      </c>
      <c r="M4">
        <v>0.5</v>
      </c>
      <c r="N4">
        <v>0.4</v>
      </c>
      <c r="O4">
        <v>0.4</v>
      </c>
      <c r="P4">
        <v>0.4</v>
      </c>
      <c r="Q4">
        <v>0.5</v>
      </c>
      <c r="R4">
        <v>0.5</v>
      </c>
      <c r="S4">
        <v>0.5</v>
      </c>
      <c r="T4">
        <v>0.4</v>
      </c>
      <c r="U4">
        <v>0.6</v>
      </c>
    </row>
    <row r="5" spans="1:21">
      <c r="A5" t="s">
        <v>475</v>
      </c>
      <c r="B5">
        <v>9.1999999999999993</v>
      </c>
      <c r="C5">
        <v>9.4</v>
      </c>
      <c r="D5">
        <v>9.6</v>
      </c>
      <c r="E5">
        <v>9.8000000000000007</v>
      </c>
      <c r="F5">
        <v>9.1999999999999993</v>
      </c>
      <c r="G5">
        <v>10</v>
      </c>
      <c r="H5">
        <v>11</v>
      </c>
      <c r="I5">
        <v>11</v>
      </c>
      <c r="J5">
        <v>11.3</v>
      </c>
      <c r="K5">
        <v>11.7</v>
      </c>
      <c r="L5">
        <v>12.5</v>
      </c>
      <c r="M5">
        <v>12.8</v>
      </c>
      <c r="N5">
        <v>13.5</v>
      </c>
      <c r="O5">
        <v>14.1</v>
      </c>
      <c r="P5">
        <v>14.1</v>
      </c>
      <c r="Q5">
        <v>13.9</v>
      </c>
      <c r="R5">
        <v>14.3</v>
      </c>
      <c r="S5">
        <v>15.4</v>
      </c>
      <c r="T5">
        <v>14.1</v>
      </c>
      <c r="U5">
        <v>14.6</v>
      </c>
    </row>
    <row r="6" spans="1:21" s="68" customFormat="1">
      <c r="A6" s="68" t="s">
        <v>476</v>
      </c>
      <c r="B6" s="68">
        <v>21.3</v>
      </c>
      <c r="C6" s="68">
        <v>21.7</v>
      </c>
      <c r="D6" s="68">
        <v>23.5</v>
      </c>
      <c r="E6" s="68">
        <v>22.7</v>
      </c>
      <c r="F6" s="68">
        <v>24.3</v>
      </c>
      <c r="G6" s="68">
        <v>23.8</v>
      </c>
      <c r="H6" s="68">
        <v>24.6</v>
      </c>
      <c r="I6" s="68">
        <v>26.3</v>
      </c>
      <c r="J6" s="68">
        <v>26.6</v>
      </c>
      <c r="K6" s="68">
        <v>27.7</v>
      </c>
      <c r="L6" s="68">
        <v>28</v>
      </c>
      <c r="M6" s="68">
        <v>29</v>
      </c>
      <c r="N6" s="68">
        <v>28.3</v>
      </c>
      <c r="O6" s="68">
        <v>28.3</v>
      </c>
      <c r="P6" s="68">
        <v>28.8</v>
      </c>
      <c r="Q6" s="68">
        <v>29.2</v>
      </c>
      <c r="R6" s="68">
        <v>30.9</v>
      </c>
      <c r="S6" s="68">
        <v>30.8</v>
      </c>
      <c r="T6" s="68">
        <v>36</v>
      </c>
      <c r="U6" s="68">
        <v>35.9</v>
      </c>
    </row>
    <row r="7" spans="1:21">
      <c r="A7" t="s">
        <v>121</v>
      </c>
      <c r="B7">
        <v>18.8</v>
      </c>
      <c r="C7">
        <v>20.100000000000001</v>
      </c>
      <c r="D7">
        <v>19.3</v>
      </c>
      <c r="E7">
        <v>20.8</v>
      </c>
      <c r="F7">
        <v>20.8</v>
      </c>
      <c r="G7">
        <v>21.2</v>
      </c>
      <c r="H7">
        <v>21.4</v>
      </c>
      <c r="I7">
        <v>22.5</v>
      </c>
      <c r="J7">
        <v>23.3</v>
      </c>
      <c r="K7">
        <v>23.1</v>
      </c>
      <c r="L7">
        <v>24.3</v>
      </c>
      <c r="M7">
        <v>24.3</v>
      </c>
      <c r="N7">
        <v>24.7</v>
      </c>
      <c r="O7">
        <v>24.7</v>
      </c>
      <c r="P7">
        <v>25.3</v>
      </c>
      <c r="Q7">
        <v>26</v>
      </c>
      <c r="R7">
        <v>25.5</v>
      </c>
      <c r="S7">
        <v>25.1</v>
      </c>
      <c r="T7">
        <v>24.9</v>
      </c>
      <c r="U7">
        <v>24.4</v>
      </c>
    </row>
    <row r="8" spans="1:21">
      <c r="A8" t="s">
        <v>122</v>
      </c>
      <c r="B8">
        <v>14.7</v>
      </c>
      <c r="C8">
        <v>15.1</v>
      </c>
      <c r="D8">
        <v>14.8</v>
      </c>
      <c r="E8">
        <v>15.1</v>
      </c>
      <c r="F8">
        <v>14.9</v>
      </c>
      <c r="G8">
        <v>15.3</v>
      </c>
      <c r="H8">
        <v>14.3</v>
      </c>
      <c r="I8">
        <v>14.8</v>
      </c>
      <c r="J8">
        <v>14.2</v>
      </c>
      <c r="K8">
        <v>14.1</v>
      </c>
      <c r="L8">
        <v>13.8</v>
      </c>
      <c r="M8">
        <v>13.3</v>
      </c>
      <c r="N8">
        <v>12.5</v>
      </c>
      <c r="O8">
        <v>12.7</v>
      </c>
      <c r="P8">
        <v>12.5</v>
      </c>
      <c r="Q8">
        <v>12.3</v>
      </c>
      <c r="R8">
        <v>11.4</v>
      </c>
      <c r="S8">
        <v>11.8</v>
      </c>
      <c r="T8">
        <v>10.5</v>
      </c>
      <c r="U8">
        <v>10.199999999999999</v>
      </c>
    </row>
    <row r="9" spans="1:21">
      <c r="A9" t="s">
        <v>473</v>
      </c>
      <c r="B9">
        <v>7</v>
      </c>
      <c r="C9">
        <v>6.6</v>
      </c>
      <c r="D9">
        <v>6.7</v>
      </c>
      <c r="E9">
        <v>6.4</v>
      </c>
      <c r="F9">
        <v>6.3</v>
      </c>
      <c r="G9">
        <v>6.4</v>
      </c>
      <c r="H9">
        <v>6</v>
      </c>
      <c r="I9">
        <v>5.7</v>
      </c>
      <c r="J9">
        <v>5.7</v>
      </c>
      <c r="K9">
        <v>5.5</v>
      </c>
      <c r="L9">
        <v>5.2</v>
      </c>
      <c r="M9">
        <v>5.0999999999999996</v>
      </c>
      <c r="N9">
        <v>4.8</v>
      </c>
      <c r="O9">
        <v>4.7</v>
      </c>
      <c r="P9">
        <v>4.5999999999999996</v>
      </c>
      <c r="Q9">
        <v>4.4000000000000004</v>
      </c>
      <c r="R9">
        <v>4.3</v>
      </c>
      <c r="S9">
        <v>4.2</v>
      </c>
      <c r="T9">
        <v>3.8</v>
      </c>
      <c r="U9">
        <v>3.7</v>
      </c>
    </row>
    <row r="10" spans="1:21">
      <c r="A10" t="s">
        <v>474</v>
      </c>
      <c r="B10">
        <v>17.399999999999999</v>
      </c>
      <c r="C10">
        <v>16.2</v>
      </c>
      <c r="D10">
        <v>15.8</v>
      </c>
      <c r="E10">
        <v>15.3</v>
      </c>
      <c r="F10">
        <v>14.5</v>
      </c>
      <c r="G10">
        <v>14.4</v>
      </c>
      <c r="H10">
        <v>13.8</v>
      </c>
      <c r="I10">
        <v>12.2</v>
      </c>
      <c r="J10">
        <v>12</v>
      </c>
      <c r="K10">
        <v>11.3</v>
      </c>
      <c r="L10">
        <v>10.6</v>
      </c>
      <c r="M10">
        <v>10.5</v>
      </c>
      <c r="N10">
        <v>10.4</v>
      </c>
      <c r="O10">
        <v>10.199999999999999</v>
      </c>
      <c r="P10">
        <v>9.6</v>
      </c>
      <c r="Q10">
        <v>9.1</v>
      </c>
      <c r="R10">
        <v>8.6999999999999993</v>
      </c>
      <c r="S10">
        <v>8.5</v>
      </c>
      <c r="T10">
        <v>7.3</v>
      </c>
      <c r="U10">
        <v>7.4</v>
      </c>
    </row>
    <row r="11" spans="1:21">
      <c r="A11" t="s">
        <v>123</v>
      </c>
      <c r="B11">
        <v>11.4</v>
      </c>
      <c r="C11">
        <v>10.6</v>
      </c>
      <c r="D11">
        <v>10.199999999999999</v>
      </c>
      <c r="E11">
        <v>9.8000000000000007</v>
      </c>
      <c r="F11">
        <v>9.8000000000000007</v>
      </c>
      <c r="G11">
        <v>8.6999999999999993</v>
      </c>
      <c r="H11">
        <v>8.6999999999999993</v>
      </c>
      <c r="I11">
        <v>7.3</v>
      </c>
      <c r="J11">
        <v>6.8</v>
      </c>
      <c r="K11">
        <v>6.3</v>
      </c>
      <c r="L11">
        <v>5.7</v>
      </c>
      <c r="M11">
        <v>5.5</v>
      </c>
      <c r="N11">
        <v>5.2</v>
      </c>
      <c r="O11">
        <v>5</v>
      </c>
      <c r="P11">
        <v>4.7</v>
      </c>
      <c r="Q11">
        <v>4.7</v>
      </c>
      <c r="R11">
        <v>4.5</v>
      </c>
      <c r="S11">
        <v>3.7</v>
      </c>
      <c r="T11">
        <v>2.9</v>
      </c>
      <c r="U11">
        <v>3.2</v>
      </c>
    </row>
    <row r="12" spans="1:21">
      <c r="B12">
        <f>SUM(B4:B11)</f>
        <v>100</v>
      </c>
      <c r="C12">
        <f t="shared" ref="C12:U12" si="0">SUM(C4:C11)</f>
        <v>99.999999999999986</v>
      </c>
      <c r="D12">
        <f t="shared" si="0"/>
        <v>100</v>
      </c>
      <c r="E12">
        <f t="shared" si="0"/>
        <v>100</v>
      </c>
      <c r="F12">
        <f t="shared" si="0"/>
        <v>99.9</v>
      </c>
      <c r="G12">
        <f t="shared" si="0"/>
        <v>100.00000000000001</v>
      </c>
      <c r="H12">
        <f t="shared" si="0"/>
        <v>100</v>
      </c>
      <c r="I12">
        <f t="shared" si="0"/>
        <v>100</v>
      </c>
      <c r="J12">
        <f t="shared" si="0"/>
        <v>100</v>
      </c>
      <c r="K12">
        <f t="shared" si="0"/>
        <v>100</v>
      </c>
      <c r="L12">
        <f t="shared" si="0"/>
        <v>100.39999999999999</v>
      </c>
      <c r="M12">
        <f t="shared" si="0"/>
        <v>100.99999999999999</v>
      </c>
      <c r="N12">
        <f t="shared" si="0"/>
        <v>99.800000000000011</v>
      </c>
      <c r="O12">
        <f t="shared" si="0"/>
        <v>100.10000000000001</v>
      </c>
      <c r="P12">
        <f t="shared" si="0"/>
        <v>99.999999999999986</v>
      </c>
      <c r="Q12">
        <f t="shared" si="0"/>
        <v>100.1</v>
      </c>
      <c r="R12">
        <f t="shared" si="0"/>
        <v>100.10000000000001</v>
      </c>
      <c r="S12">
        <f t="shared" si="0"/>
        <v>100.00000000000001</v>
      </c>
      <c r="T12">
        <f t="shared" si="0"/>
        <v>99.9</v>
      </c>
      <c r="U12">
        <f t="shared" si="0"/>
        <v>100.00000000000001</v>
      </c>
    </row>
  </sheetData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8"/>
  <sheetViews>
    <sheetView zoomScale="55" zoomScaleNormal="55" workbookViewId="0">
      <selection activeCell="V27" sqref="V27"/>
    </sheetView>
  </sheetViews>
  <sheetFormatPr defaultColWidth="11.1640625" defaultRowHeight="15.5"/>
  <cols>
    <col min="2" max="2" width="13.5" customWidth="1"/>
  </cols>
  <sheetData>
    <row r="1" spans="1:7">
      <c r="A1" s="78" t="s">
        <v>301</v>
      </c>
      <c r="E1" s="78" t="s">
        <v>305</v>
      </c>
    </row>
    <row r="2" spans="1:7">
      <c r="A2" s="78" t="s">
        <v>304</v>
      </c>
    </row>
    <row r="3" spans="1:7" s="9" customFormat="1" ht="93">
      <c r="B3" s="9" t="s">
        <v>232</v>
      </c>
      <c r="C3" s="9" t="s">
        <v>271</v>
      </c>
      <c r="D3" s="9" t="s">
        <v>229</v>
      </c>
      <c r="E3" s="9" t="s">
        <v>477</v>
      </c>
      <c r="F3" s="9" t="s">
        <v>230</v>
      </c>
      <c r="G3" s="9" t="s">
        <v>231</v>
      </c>
    </row>
    <row r="4" spans="1:7" s="9" customFormat="1">
      <c r="A4" s="9">
        <v>1999</v>
      </c>
      <c r="F4" s="9">
        <v>12.4</v>
      </c>
      <c r="G4" s="9">
        <v>25.5</v>
      </c>
    </row>
    <row r="5" spans="1:7" s="9" customFormat="1"/>
    <row r="6" spans="1:7">
      <c r="A6">
        <v>2002</v>
      </c>
      <c r="B6">
        <v>24.2</v>
      </c>
      <c r="C6">
        <v>29.3</v>
      </c>
    </row>
    <row r="7" spans="1:7">
      <c r="A7">
        <v>2003</v>
      </c>
      <c r="B7">
        <v>22.8</v>
      </c>
      <c r="C7">
        <v>27.7</v>
      </c>
    </row>
    <row r="8" spans="1:7">
      <c r="A8">
        <v>2004</v>
      </c>
      <c r="B8">
        <v>18.5</v>
      </c>
      <c r="C8">
        <v>23.1</v>
      </c>
      <c r="G8" s="2"/>
    </row>
    <row r="9" spans="1:7">
      <c r="A9">
        <v>2005</v>
      </c>
      <c r="B9">
        <v>16.3</v>
      </c>
      <c r="C9">
        <v>20.100000000000001</v>
      </c>
      <c r="F9" s="69">
        <v>10.6</v>
      </c>
      <c r="G9" s="69">
        <v>23.4</v>
      </c>
    </row>
    <row r="10" spans="1:7">
      <c r="A10">
        <v>2006</v>
      </c>
      <c r="B10">
        <v>11.7</v>
      </c>
      <c r="C10">
        <v>14.5</v>
      </c>
    </row>
    <row r="11" spans="1:7">
      <c r="A11">
        <v>2007</v>
      </c>
      <c r="B11">
        <v>10.8</v>
      </c>
      <c r="C11">
        <v>13.8</v>
      </c>
    </row>
    <row r="12" spans="1:7">
      <c r="A12">
        <v>2008</v>
      </c>
      <c r="B12">
        <v>13.2</v>
      </c>
      <c r="C12">
        <v>16</v>
      </c>
    </row>
    <row r="13" spans="1:7">
      <c r="A13">
        <v>2010</v>
      </c>
      <c r="B13">
        <v>13</v>
      </c>
      <c r="C13">
        <v>16.100000000000001</v>
      </c>
      <c r="D13">
        <v>23.6</v>
      </c>
      <c r="E13">
        <v>29.1</v>
      </c>
    </row>
    <row r="14" spans="1:7">
      <c r="A14">
        <v>2011</v>
      </c>
      <c r="B14">
        <v>11.6</v>
      </c>
      <c r="C14">
        <v>13.4</v>
      </c>
      <c r="D14">
        <v>21.2</v>
      </c>
      <c r="E14">
        <v>25.2</v>
      </c>
    </row>
    <row r="15" spans="1:7">
      <c r="A15">
        <v>2012</v>
      </c>
      <c r="B15">
        <v>11.1</v>
      </c>
      <c r="C15">
        <v>13.2</v>
      </c>
      <c r="D15">
        <v>21.3</v>
      </c>
      <c r="E15">
        <v>26.3</v>
      </c>
      <c r="G15">
        <v>26.5</v>
      </c>
    </row>
    <row r="16" spans="1:7">
      <c r="A16">
        <v>2013</v>
      </c>
      <c r="B16">
        <v>11.2</v>
      </c>
      <c r="C16">
        <v>13.5</v>
      </c>
      <c r="D16">
        <v>22.9</v>
      </c>
      <c r="E16">
        <v>26.3</v>
      </c>
    </row>
    <row r="17" spans="1:7">
      <c r="A17">
        <v>2014</v>
      </c>
      <c r="B17">
        <v>11.3</v>
      </c>
      <c r="C17">
        <v>13.2</v>
      </c>
      <c r="D17">
        <v>22.3</v>
      </c>
      <c r="E17">
        <v>26.4</v>
      </c>
    </row>
    <row r="18" spans="1:7">
      <c r="A18">
        <v>2015</v>
      </c>
      <c r="B18">
        <v>11.2</v>
      </c>
      <c r="C18">
        <v>13.2</v>
      </c>
      <c r="D18">
        <v>22.5</v>
      </c>
      <c r="E18">
        <v>26.6</v>
      </c>
    </row>
    <row r="19" spans="1:7">
      <c r="A19">
        <v>2016</v>
      </c>
      <c r="B19">
        <v>11.7</v>
      </c>
      <c r="C19">
        <v>13.7</v>
      </c>
      <c r="D19">
        <v>22.1</v>
      </c>
      <c r="E19">
        <v>25.2</v>
      </c>
      <c r="F19" s="69">
        <v>13.3</v>
      </c>
      <c r="G19">
        <v>27</v>
      </c>
    </row>
    <row r="20" spans="1:7">
      <c r="A20">
        <v>2017</v>
      </c>
      <c r="B20">
        <v>10.4</v>
      </c>
      <c r="C20">
        <v>12.1</v>
      </c>
      <c r="D20">
        <v>21.3</v>
      </c>
      <c r="E20">
        <v>24.7</v>
      </c>
      <c r="F20" s="69"/>
    </row>
    <row r="21" spans="1:7">
      <c r="A21">
        <v>2018</v>
      </c>
      <c r="B21">
        <v>9.6999999999999993</v>
      </c>
      <c r="C21">
        <v>11.3</v>
      </c>
      <c r="D21">
        <v>20.2</v>
      </c>
      <c r="E21">
        <v>23.8</v>
      </c>
    </row>
    <row r="22" spans="1:7">
      <c r="A22">
        <v>2019</v>
      </c>
      <c r="B22">
        <v>10.3</v>
      </c>
      <c r="C22">
        <v>11.1</v>
      </c>
      <c r="D22">
        <v>17.8</v>
      </c>
      <c r="E22">
        <v>19.5</v>
      </c>
    </row>
    <row r="23" spans="1:7">
      <c r="A23">
        <v>2020</v>
      </c>
      <c r="B23">
        <v>10.8</v>
      </c>
      <c r="C23">
        <v>11.6</v>
      </c>
      <c r="D23">
        <v>20.6</v>
      </c>
      <c r="E23">
        <v>22.8</v>
      </c>
    </row>
    <row r="24" spans="1:7">
      <c r="A24">
        <v>2021</v>
      </c>
      <c r="B24">
        <v>11.6</v>
      </c>
      <c r="C24">
        <v>12.2</v>
      </c>
      <c r="D24">
        <v>20.9</v>
      </c>
      <c r="E24">
        <v>23.8</v>
      </c>
    </row>
    <row r="58" spans="1:1">
      <c r="A58" t="s">
        <v>224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6" sqref="C6"/>
    </sheetView>
  </sheetViews>
  <sheetFormatPr defaultColWidth="11.1640625" defaultRowHeight="15.5"/>
  <cols>
    <col min="1" max="2" width="18" customWidth="1"/>
    <col min="3" max="3" width="17.5" customWidth="1"/>
  </cols>
  <sheetData>
    <row r="1" spans="1:3" ht="31">
      <c r="A1" s="79" t="s">
        <v>306</v>
      </c>
      <c r="B1" s="79" t="s">
        <v>234</v>
      </c>
      <c r="C1" s="79" t="s">
        <v>235</v>
      </c>
    </row>
    <row r="2" spans="1:3" ht="31">
      <c r="A2" s="9" t="s">
        <v>307</v>
      </c>
      <c r="B2" s="9" t="s">
        <v>313</v>
      </c>
      <c r="C2" s="9" t="s">
        <v>528</v>
      </c>
    </row>
    <row r="3" spans="1:3">
      <c r="A3" s="9" t="s">
        <v>308</v>
      </c>
      <c r="B3" s="9" t="s">
        <v>494</v>
      </c>
      <c r="C3" s="9" t="s">
        <v>529</v>
      </c>
    </row>
    <row r="4" spans="1:3" ht="46.5">
      <c r="A4" s="9" t="s">
        <v>309</v>
      </c>
      <c r="B4" s="9" t="s">
        <v>314</v>
      </c>
      <c r="C4" s="9" t="s">
        <v>530</v>
      </c>
    </row>
    <row r="5" spans="1:3">
      <c r="A5" s="9"/>
      <c r="B5" s="9"/>
      <c r="C5" s="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G23"/>
  <sheetViews>
    <sheetView topLeftCell="AI1" zoomScale="55" zoomScaleNormal="55" workbookViewId="0">
      <selection activeCell="A3" sqref="A3:XFD3"/>
    </sheetView>
  </sheetViews>
  <sheetFormatPr defaultColWidth="11.1640625" defaultRowHeight="15.5"/>
  <cols>
    <col min="1" max="20" width="11.1640625" customWidth="1"/>
  </cols>
  <sheetData>
    <row r="1" spans="1:59">
      <c r="A1" s="83" t="s">
        <v>310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</row>
    <row r="2" spans="1:59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</row>
    <row r="3" spans="1:59" s="78" customFormat="1">
      <c r="A3" s="171"/>
      <c r="B3" s="171">
        <v>1961</v>
      </c>
      <c r="C3" s="171">
        <v>1962</v>
      </c>
      <c r="D3" s="171">
        <v>1963</v>
      </c>
      <c r="E3" s="171">
        <v>1964</v>
      </c>
      <c r="F3" s="171">
        <v>1965</v>
      </c>
      <c r="G3" s="171">
        <v>1966</v>
      </c>
      <c r="H3" s="171">
        <v>1967</v>
      </c>
      <c r="I3" s="171">
        <v>1968</v>
      </c>
      <c r="J3" s="171">
        <v>1969</v>
      </c>
      <c r="K3" s="171">
        <v>1970</v>
      </c>
      <c r="L3" s="171">
        <v>1971</v>
      </c>
      <c r="M3" s="171">
        <v>1972</v>
      </c>
      <c r="N3" s="171">
        <v>1973</v>
      </c>
      <c r="O3" s="171">
        <v>1974</v>
      </c>
      <c r="P3" s="171">
        <v>1975</v>
      </c>
      <c r="Q3" s="171">
        <v>1976</v>
      </c>
      <c r="R3" s="171">
        <v>1977</v>
      </c>
      <c r="S3" s="171">
        <v>1978</v>
      </c>
      <c r="T3" s="171">
        <v>1979</v>
      </c>
      <c r="U3" s="171">
        <v>1980</v>
      </c>
      <c r="V3" s="171">
        <v>1981</v>
      </c>
      <c r="W3" s="171">
        <v>1982</v>
      </c>
      <c r="X3" s="171">
        <v>1983</v>
      </c>
      <c r="Y3" s="171">
        <v>1984</v>
      </c>
      <c r="Z3" s="171">
        <v>1985</v>
      </c>
      <c r="AA3" s="171">
        <v>1986</v>
      </c>
      <c r="AB3" s="171">
        <v>1987</v>
      </c>
      <c r="AC3" s="171">
        <v>1988</v>
      </c>
      <c r="AD3" s="171">
        <v>1989</v>
      </c>
      <c r="AE3" s="171">
        <v>1990</v>
      </c>
      <c r="AF3" s="171">
        <v>1991</v>
      </c>
      <c r="AG3" s="171">
        <v>1992</v>
      </c>
      <c r="AH3" s="171">
        <v>1993</v>
      </c>
      <c r="AI3" s="171">
        <v>1994</v>
      </c>
      <c r="AJ3" s="171">
        <v>1995</v>
      </c>
      <c r="AK3" s="171">
        <v>1996</v>
      </c>
      <c r="AL3" s="171">
        <v>1997</v>
      </c>
      <c r="AM3" s="171">
        <v>1998</v>
      </c>
      <c r="AN3" s="171">
        <v>1999</v>
      </c>
      <c r="AO3" s="171">
        <v>2000</v>
      </c>
      <c r="AP3" s="171">
        <v>2001</v>
      </c>
      <c r="AQ3" s="171">
        <v>2002</v>
      </c>
      <c r="AR3" s="171">
        <v>2003</v>
      </c>
      <c r="AS3" s="171">
        <v>2004</v>
      </c>
      <c r="AT3" s="171">
        <v>2005</v>
      </c>
      <c r="AU3" s="171">
        <v>2006</v>
      </c>
      <c r="AV3" s="171">
        <v>2007</v>
      </c>
      <c r="AW3" s="171">
        <v>2008</v>
      </c>
      <c r="AX3" s="171">
        <v>2009</v>
      </c>
      <c r="AY3" s="171">
        <v>2010</v>
      </c>
      <c r="AZ3" s="171">
        <v>2011</v>
      </c>
      <c r="BA3" s="171">
        <v>2012</v>
      </c>
      <c r="BB3" s="171">
        <v>2013</v>
      </c>
      <c r="BC3" s="171">
        <v>2014</v>
      </c>
      <c r="BD3" s="171">
        <v>2015</v>
      </c>
      <c r="BE3" s="171">
        <v>2016</v>
      </c>
      <c r="BF3" s="171">
        <v>2017</v>
      </c>
      <c r="BG3" s="171">
        <v>2018</v>
      </c>
    </row>
    <row r="4" spans="1:59">
      <c r="A4" s="52" t="s">
        <v>480</v>
      </c>
      <c r="B4" s="52">
        <v>3.0314725617724698</v>
      </c>
      <c r="C4" s="52">
        <v>2.92490956455894</v>
      </c>
      <c r="D4" s="52">
        <v>2.8629352665277801</v>
      </c>
      <c r="E4" s="52">
        <v>2.68636967174172</v>
      </c>
      <c r="F4" s="52">
        <v>2.5820337729723999</v>
      </c>
      <c r="G4" s="52">
        <v>2.5310378184792901</v>
      </c>
      <c r="H4" s="52">
        <v>2.71041762463557</v>
      </c>
      <c r="I4" s="52">
        <v>2.4456792477078602</v>
      </c>
      <c r="J4" s="52">
        <v>2.3877128144698099</v>
      </c>
      <c r="K4" s="52">
        <v>2.36231181144877</v>
      </c>
      <c r="L4" s="52">
        <v>2.3846757753557299</v>
      </c>
      <c r="M4" s="52">
        <v>2.35278052714167</v>
      </c>
      <c r="N4" s="52">
        <v>2.09960822163278</v>
      </c>
      <c r="O4" s="52">
        <v>2.29354227581049</v>
      </c>
      <c r="P4" s="52">
        <v>2.1273023679068901</v>
      </c>
      <c r="Q4" s="52">
        <v>2.0375571963300998</v>
      </c>
      <c r="R4" s="52">
        <v>2.05341572943016</v>
      </c>
      <c r="S4" s="52">
        <v>2.0243165915893599</v>
      </c>
      <c r="T4" s="52">
        <v>1.9132512112784299</v>
      </c>
      <c r="U4" s="52">
        <v>1.9319597126019199</v>
      </c>
      <c r="V4" s="52">
        <v>1.9923342922777501</v>
      </c>
      <c r="W4" s="52">
        <v>1.77844884186222</v>
      </c>
      <c r="X4" s="52">
        <v>1.6147265025150299</v>
      </c>
      <c r="Y4" s="52">
        <v>1.60579451034719</v>
      </c>
      <c r="Z4" s="52">
        <v>1.6259945771191799</v>
      </c>
      <c r="AA4" s="52">
        <v>1.60354329339865</v>
      </c>
      <c r="AB4" s="52">
        <v>1.62420150990613</v>
      </c>
      <c r="AC4" s="52">
        <v>1.60767183973001</v>
      </c>
      <c r="AD4" s="52">
        <v>1.5915051837958101</v>
      </c>
      <c r="AE4" s="52">
        <v>1.48674256142647</v>
      </c>
      <c r="AF4" s="52">
        <v>1.4464574450348899</v>
      </c>
      <c r="AG4" s="52">
        <v>1.2575359478697801</v>
      </c>
      <c r="AH4" s="52">
        <v>1.38980594116268</v>
      </c>
      <c r="AI4" s="52">
        <v>1.3985156295477099</v>
      </c>
      <c r="AJ4" s="52">
        <v>1.25066136534366</v>
      </c>
      <c r="AK4" s="52">
        <v>1.3508891826568501</v>
      </c>
      <c r="AL4" s="52">
        <v>1.3038548242777399</v>
      </c>
      <c r="AM4" s="52">
        <v>1.2394124582078301</v>
      </c>
      <c r="AN4" s="52">
        <v>1.2570368745165801</v>
      </c>
      <c r="AO4" s="52">
        <v>1.28222622292791</v>
      </c>
      <c r="AP4" s="52">
        <v>1.2265027222732801</v>
      </c>
      <c r="AQ4" s="52">
        <v>1.2534041590909</v>
      </c>
      <c r="AR4" s="52">
        <v>1.1869539608077599</v>
      </c>
      <c r="AS4" s="52">
        <v>1.1669477011454501</v>
      </c>
      <c r="AT4" s="52">
        <v>1.1757043955916</v>
      </c>
      <c r="AU4" s="52">
        <v>1.1047270058746299</v>
      </c>
      <c r="AV4" s="52">
        <v>1.0675014746232501</v>
      </c>
      <c r="AW4" s="52">
        <v>1.1483003931107001</v>
      </c>
      <c r="AX4" s="52">
        <v>1.12491520261888</v>
      </c>
      <c r="AY4" s="52">
        <v>1.09082341359843</v>
      </c>
      <c r="AZ4" s="52">
        <v>1.07536282949822</v>
      </c>
      <c r="BA4" s="52">
        <v>1.06535665036203</v>
      </c>
      <c r="BB4" s="52">
        <v>1.0372914936636799</v>
      </c>
      <c r="BC4" s="52">
        <v>1.05577761085296</v>
      </c>
      <c r="BD4" s="52">
        <v>0.98800717028463303</v>
      </c>
      <c r="BE4" s="52">
        <v>0.94647806673677004</v>
      </c>
      <c r="BF4" s="52">
        <v>1.0362298628326601</v>
      </c>
      <c r="BG4" s="52">
        <v>0.99617540471042698</v>
      </c>
    </row>
    <row r="5" spans="1:59">
      <c r="A5" s="52" t="s">
        <v>479</v>
      </c>
      <c r="B5" s="52">
        <v>2.6843390422818101</v>
      </c>
      <c r="C5" s="52">
        <v>2.6839531870033602</v>
      </c>
      <c r="D5" s="52">
        <v>2.82178028819422</v>
      </c>
      <c r="E5" s="52">
        <v>2.94442621959413</v>
      </c>
      <c r="F5" s="52">
        <v>3.0739064463416801</v>
      </c>
      <c r="G5" s="52">
        <v>3.20153724002579</v>
      </c>
      <c r="H5" s="52">
        <v>3.4621199683298198</v>
      </c>
      <c r="I5" s="52">
        <v>3.1310241971618402</v>
      </c>
      <c r="J5" s="52">
        <v>3.3064600074130301</v>
      </c>
      <c r="K5" s="52">
        <v>3.4277568811004602</v>
      </c>
      <c r="L5" s="52">
        <v>3.7367569356063401</v>
      </c>
      <c r="M5" s="52">
        <v>3.5404218765582001</v>
      </c>
      <c r="N5" s="52">
        <v>3.7497626594077098</v>
      </c>
      <c r="O5" s="52">
        <v>4.1110582877826198</v>
      </c>
      <c r="P5" s="52">
        <v>4.0715597453466401</v>
      </c>
      <c r="Q5" s="52">
        <v>4.1115967033883596</v>
      </c>
      <c r="R5" s="52">
        <v>4.0476609134463297</v>
      </c>
      <c r="S5" s="52">
        <v>3.73520211878354</v>
      </c>
      <c r="T5" s="52">
        <v>3.7638000756983701</v>
      </c>
      <c r="U5" s="52">
        <v>3.8152374382318701</v>
      </c>
      <c r="V5" s="52">
        <v>3.87392496803617</v>
      </c>
      <c r="W5" s="52">
        <v>3.6552552807668501</v>
      </c>
      <c r="X5" s="52">
        <v>3.4581071425035201</v>
      </c>
      <c r="Y5" s="52">
        <v>3.4815749850830602</v>
      </c>
      <c r="Z5" s="52">
        <v>3.4269091470377502</v>
      </c>
      <c r="AA5" s="52">
        <v>3.3539748304232999</v>
      </c>
      <c r="AB5" s="52">
        <v>3.5781167896263502</v>
      </c>
      <c r="AC5" s="52">
        <v>3.5754745509261099</v>
      </c>
      <c r="AD5" s="52">
        <v>3.4842368765887701</v>
      </c>
      <c r="AE5" s="52">
        <v>3.3889092942464099</v>
      </c>
      <c r="AF5" s="52">
        <v>3.29200252675825</v>
      </c>
      <c r="AG5" s="52">
        <v>3.2049464800409502</v>
      </c>
      <c r="AH5" s="52">
        <v>3.2467758054703899</v>
      </c>
      <c r="AI5" s="52">
        <v>3.1200107607334799</v>
      </c>
      <c r="AJ5" s="52">
        <v>3.1683077267475799</v>
      </c>
      <c r="AK5" s="52">
        <v>3.2893132447146098</v>
      </c>
      <c r="AL5" s="52">
        <v>3.37878526027523</v>
      </c>
      <c r="AM5" s="52">
        <v>3.25809539111573</v>
      </c>
      <c r="AN5" s="52">
        <v>2.9984020580843702</v>
      </c>
      <c r="AO5" s="52">
        <v>3.0620291997485101</v>
      </c>
      <c r="AP5" s="52">
        <v>3.17562163697627</v>
      </c>
      <c r="AQ5" s="52">
        <v>3.2028828597363601</v>
      </c>
      <c r="AR5" s="52">
        <v>3.3073952243685798</v>
      </c>
      <c r="AS5" s="52">
        <v>3.6011556564612501</v>
      </c>
      <c r="AT5" s="52">
        <v>3.3538868776314801</v>
      </c>
      <c r="AU5" s="52">
        <v>3.5566760456050099</v>
      </c>
      <c r="AV5" s="52">
        <v>3.6849046733733402</v>
      </c>
      <c r="AW5" s="52">
        <v>3.8255722593868202</v>
      </c>
      <c r="AX5" s="52">
        <v>3.6051256056006298</v>
      </c>
      <c r="AY5" s="52">
        <v>3.6087064540975202</v>
      </c>
      <c r="AZ5" s="52">
        <v>3.3098190826340699</v>
      </c>
      <c r="BA5" s="52">
        <v>3.4371814365389901</v>
      </c>
      <c r="BB5" s="52">
        <v>3.2769418897323499</v>
      </c>
      <c r="BC5" s="52">
        <v>4.0768541727363496</v>
      </c>
      <c r="BD5" s="52">
        <v>4.53858783304302</v>
      </c>
      <c r="BE5" s="52">
        <v>4.1878236050188402</v>
      </c>
      <c r="BF5" s="52">
        <v>4.0808498819669001</v>
      </c>
      <c r="BG5" s="52">
        <v>3.8004622467212799</v>
      </c>
    </row>
    <row r="6" spans="1:59">
      <c r="A6" s="52" t="s">
        <v>225</v>
      </c>
      <c r="B6" s="52">
        <f>B5-B4</f>
        <v>-0.34713351949065974</v>
      </c>
      <c r="C6" s="122">
        <f t="shared" ref="C6:BG6" si="0">C5-C4</f>
        <v>-0.24095637755557986</v>
      </c>
      <c r="D6" s="122">
        <f t="shared" si="0"/>
        <v>-4.1154978333560077E-2</v>
      </c>
      <c r="E6" s="122">
        <f t="shared" si="0"/>
        <v>0.25805654785240995</v>
      </c>
      <c r="F6" s="122">
        <f t="shared" si="0"/>
        <v>0.4918726733692802</v>
      </c>
      <c r="G6" s="122">
        <f t="shared" si="0"/>
        <v>0.67049942154649989</v>
      </c>
      <c r="H6" s="122">
        <f t="shared" si="0"/>
        <v>0.75170234369424982</v>
      </c>
      <c r="I6" s="122">
        <f t="shared" si="0"/>
        <v>0.68534494945398006</v>
      </c>
      <c r="J6" s="122">
        <f t="shared" si="0"/>
        <v>0.91874719294322027</v>
      </c>
      <c r="K6" s="122">
        <f t="shared" si="0"/>
        <v>1.0654450696516902</v>
      </c>
      <c r="L6" s="122">
        <f t="shared" si="0"/>
        <v>1.3520811602506102</v>
      </c>
      <c r="M6" s="122">
        <f t="shared" si="0"/>
        <v>1.1876413494165301</v>
      </c>
      <c r="N6" s="122">
        <f t="shared" si="0"/>
        <v>1.6501544377749298</v>
      </c>
      <c r="O6" s="122">
        <f t="shared" si="0"/>
        <v>1.8175160119721299</v>
      </c>
      <c r="P6" s="122">
        <f t="shared" si="0"/>
        <v>1.94425737743975</v>
      </c>
      <c r="Q6" s="122">
        <f t="shared" si="0"/>
        <v>2.0740395070582598</v>
      </c>
      <c r="R6" s="122">
        <f t="shared" si="0"/>
        <v>1.9942451840161697</v>
      </c>
      <c r="S6" s="122">
        <f t="shared" si="0"/>
        <v>1.7108855271941801</v>
      </c>
      <c r="T6" s="122">
        <f t="shared" si="0"/>
        <v>1.8505488644199402</v>
      </c>
      <c r="U6" s="122">
        <f t="shared" si="0"/>
        <v>1.8832777256299502</v>
      </c>
      <c r="V6" s="122">
        <f t="shared" si="0"/>
        <v>1.88159067575842</v>
      </c>
      <c r="W6" s="122">
        <f t="shared" si="0"/>
        <v>1.8768064389046302</v>
      </c>
      <c r="X6" s="122">
        <f t="shared" si="0"/>
        <v>1.8433806399884902</v>
      </c>
      <c r="Y6" s="122">
        <f t="shared" si="0"/>
        <v>1.8757804747358702</v>
      </c>
      <c r="Z6" s="122">
        <f t="shared" si="0"/>
        <v>1.8009145699185702</v>
      </c>
      <c r="AA6" s="122">
        <f t="shared" si="0"/>
        <v>1.7504315370246499</v>
      </c>
      <c r="AB6" s="122">
        <f t="shared" si="0"/>
        <v>1.9539152797202202</v>
      </c>
      <c r="AC6" s="122">
        <f t="shared" si="0"/>
        <v>1.9678027111960998</v>
      </c>
      <c r="AD6" s="122">
        <f t="shared" si="0"/>
        <v>1.8927316927929601</v>
      </c>
      <c r="AE6" s="122">
        <f t="shared" si="0"/>
        <v>1.9021667328199399</v>
      </c>
      <c r="AF6" s="122">
        <f t="shared" si="0"/>
        <v>1.8455450817233601</v>
      </c>
      <c r="AG6" s="122">
        <f t="shared" si="0"/>
        <v>1.9474105321711701</v>
      </c>
      <c r="AH6" s="122">
        <f t="shared" si="0"/>
        <v>1.8569698643077099</v>
      </c>
      <c r="AI6" s="122">
        <f t="shared" si="0"/>
        <v>1.72149513118577</v>
      </c>
      <c r="AJ6" s="122">
        <f t="shared" si="0"/>
        <v>1.9176463614039199</v>
      </c>
      <c r="AK6" s="122">
        <f t="shared" si="0"/>
        <v>1.9384240620577597</v>
      </c>
      <c r="AL6" s="122">
        <f t="shared" si="0"/>
        <v>2.0749304359974898</v>
      </c>
      <c r="AM6" s="122">
        <f t="shared" si="0"/>
        <v>2.0186829329078999</v>
      </c>
      <c r="AN6" s="122">
        <f t="shared" si="0"/>
        <v>1.7413651835677901</v>
      </c>
      <c r="AO6" s="122">
        <f t="shared" si="0"/>
        <v>1.7798029768206001</v>
      </c>
      <c r="AP6" s="122">
        <f t="shared" si="0"/>
        <v>1.9491189147029899</v>
      </c>
      <c r="AQ6" s="122">
        <f t="shared" si="0"/>
        <v>1.9494787006454601</v>
      </c>
      <c r="AR6" s="122">
        <f t="shared" si="0"/>
        <v>2.1204412635608199</v>
      </c>
      <c r="AS6" s="122">
        <f t="shared" si="0"/>
        <v>2.4342079553158</v>
      </c>
      <c r="AT6" s="122">
        <f t="shared" si="0"/>
        <v>2.1781824820398801</v>
      </c>
      <c r="AU6" s="122">
        <f t="shared" si="0"/>
        <v>2.4519490397303798</v>
      </c>
      <c r="AV6" s="122">
        <f t="shared" si="0"/>
        <v>2.6174031987500901</v>
      </c>
      <c r="AW6" s="122">
        <f t="shared" si="0"/>
        <v>2.6772718662761203</v>
      </c>
      <c r="AX6" s="122">
        <f t="shared" si="0"/>
        <v>2.4802104029817498</v>
      </c>
      <c r="AY6" s="122">
        <f t="shared" si="0"/>
        <v>2.5178830404990902</v>
      </c>
      <c r="AZ6" s="122">
        <f t="shared" si="0"/>
        <v>2.2344562531358498</v>
      </c>
      <c r="BA6" s="122">
        <f t="shared" si="0"/>
        <v>2.3718247861769601</v>
      </c>
      <c r="BB6" s="122">
        <f t="shared" si="0"/>
        <v>2.23965039606867</v>
      </c>
      <c r="BC6" s="122">
        <f t="shared" si="0"/>
        <v>3.0210765618833895</v>
      </c>
      <c r="BD6" s="122">
        <f t="shared" si="0"/>
        <v>3.5505806627583869</v>
      </c>
      <c r="BE6" s="122">
        <f t="shared" si="0"/>
        <v>3.2413455382820704</v>
      </c>
      <c r="BF6" s="122">
        <f t="shared" si="0"/>
        <v>3.0446200191342401</v>
      </c>
      <c r="BG6" s="122">
        <f t="shared" si="0"/>
        <v>2.8042868420108529</v>
      </c>
    </row>
    <row r="7" spans="1:59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</row>
    <row r="8" spans="1:59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</row>
    <row r="9" spans="1:59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</row>
    <row r="10" spans="1:59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</row>
    <row r="11" spans="1:59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</row>
    <row r="12" spans="1:59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</row>
    <row r="13" spans="1:59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</row>
    <row r="14" spans="1:59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</row>
    <row r="15" spans="1:59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</row>
    <row r="16" spans="1:59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</row>
    <row r="17" spans="1:59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</row>
    <row r="18" spans="1:59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</row>
    <row r="19" spans="1:59">
      <c r="A19" s="52"/>
      <c r="B19" s="52"/>
      <c r="C19" s="52"/>
      <c r="D19" s="52"/>
      <c r="E19" s="52"/>
      <c r="F19" s="52"/>
      <c r="G19" s="52"/>
      <c r="H19" s="52"/>
      <c r="I19" s="71"/>
      <c r="J19" s="70"/>
      <c r="K19" s="70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</row>
    <row r="20" spans="1:59">
      <c r="A20" s="52"/>
      <c r="B20" s="52"/>
      <c r="C20" s="52"/>
      <c r="D20" s="52"/>
      <c r="E20" s="52"/>
      <c r="F20" s="52"/>
      <c r="G20" s="52"/>
      <c r="H20" s="52"/>
      <c r="I20" s="71"/>
      <c r="J20" s="71"/>
      <c r="K20" s="71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</row>
    <row r="21" spans="1:59">
      <c r="A21" s="52"/>
      <c r="B21" s="52"/>
      <c r="C21" s="52"/>
      <c r="D21" s="52"/>
      <c r="E21" s="52"/>
      <c r="F21" s="52"/>
      <c r="G21" s="52"/>
      <c r="H21" s="52"/>
      <c r="I21" s="71"/>
      <c r="J21" s="70"/>
      <c r="K21" s="70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</row>
    <row r="22" spans="1:59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</row>
    <row r="23" spans="1:59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</row>
  </sheetData>
  <hyperlinks>
    <hyperlink ref="A1" r:id="rId1"/>
  </hyperlinks>
  <pageMargins left="0.75" right="0.75" top="1" bottom="1" header="0.5" footer="0.5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33"/>
  <sheetViews>
    <sheetView topLeftCell="D1" zoomScale="70" zoomScaleNormal="70" workbookViewId="0">
      <selection activeCell="AL4" sqref="AL4"/>
    </sheetView>
  </sheetViews>
  <sheetFormatPr defaultRowHeight="14.5"/>
  <cols>
    <col min="1" max="1" width="10" style="186" bestFit="1" customWidth="1"/>
    <col min="2" max="2" width="9.83203125" style="186" bestFit="1" customWidth="1"/>
    <col min="3" max="3" width="25.4140625" style="186" customWidth="1"/>
    <col min="4" max="4" width="8" style="186" customWidth="1"/>
    <col min="5" max="5" width="7.83203125" style="186" customWidth="1"/>
    <col min="6" max="6" width="5.83203125" style="186" customWidth="1"/>
    <col min="7" max="35" width="5.83203125" style="186" bestFit="1" customWidth="1"/>
    <col min="36" max="36" width="2.58203125" style="186" customWidth="1"/>
    <col min="37" max="16384" width="8.6640625" style="186"/>
  </cols>
  <sheetData>
    <row r="1" spans="1:38" s="155" customFormat="1">
      <c r="A1" s="155" t="s">
        <v>490</v>
      </c>
      <c r="B1" s="155" t="s">
        <v>491</v>
      </c>
      <c r="C1" s="155" t="s">
        <v>492</v>
      </c>
      <c r="D1" s="155" t="s">
        <v>93</v>
      </c>
      <c r="E1" s="155" t="s">
        <v>493</v>
      </c>
      <c r="F1" s="155">
        <v>1990</v>
      </c>
      <c r="G1" s="155">
        <v>1991</v>
      </c>
      <c r="H1" s="155">
        <v>1992</v>
      </c>
      <c r="I1" s="155">
        <v>1993</v>
      </c>
      <c r="J1" s="155">
        <v>1994</v>
      </c>
      <c r="K1" s="155">
        <v>1995</v>
      </c>
      <c r="L1" s="155">
        <v>1996</v>
      </c>
      <c r="M1" s="155">
        <v>1997</v>
      </c>
      <c r="N1" s="155">
        <v>1998</v>
      </c>
      <c r="O1" s="155">
        <v>1999</v>
      </c>
      <c r="P1" s="155">
        <v>2000</v>
      </c>
      <c r="Q1" s="155">
        <v>2001</v>
      </c>
      <c r="R1" s="155">
        <v>2002</v>
      </c>
      <c r="S1" s="155">
        <v>2003</v>
      </c>
      <c r="T1" s="155">
        <v>2004</v>
      </c>
      <c r="U1" s="155">
        <v>2005</v>
      </c>
      <c r="V1" s="155">
        <v>2006</v>
      </c>
      <c r="W1" s="155">
        <v>2007</v>
      </c>
      <c r="X1" s="155">
        <v>2008</v>
      </c>
      <c r="Y1" s="155">
        <v>2009</v>
      </c>
      <c r="Z1" s="155">
        <v>2010</v>
      </c>
      <c r="AA1" s="155">
        <v>2011</v>
      </c>
      <c r="AB1" s="155">
        <v>2012</v>
      </c>
      <c r="AC1" s="155">
        <v>2013</v>
      </c>
      <c r="AD1" s="155">
        <v>2014</v>
      </c>
      <c r="AE1" s="155">
        <v>2015</v>
      </c>
      <c r="AF1" s="155">
        <v>2016</v>
      </c>
      <c r="AG1" s="155">
        <v>2017</v>
      </c>
      <c r="AH1" s="155">
        <v>2018</v>
      </c>
      <c r="AI1" s="155">
        <v>2019</v>
      </c>
    </row>
    <row r="2" spans="1:38">
      <c r="A2" s="186" t="s">
        <v>433</v>
      </c>
      <c r="B2" s="186" t="s">
        <v>494</v>
      </c>
      <c r="C2" s="186" t="s">
        <v>495</v>
      </c>
      <c r="D2" s="186" t="s">
        <v>496</v>
      </c>
      <c r="E2" s="186" t="s">
        <v>497</v>
      </c>
      <c r="F2" s="187">
        <v>338.43</v>
      </c>
      <c r="G2" s="187">
        <v>334.52</v>
      </c>
      <c r="H2" s="187">
        <v>330.74</v>
      </c>
      <c r="I2" s="187">
        <v>341.31</v>
      </c>
      <c r="J2" s="187">
        <v>348.23</v>
      </c>
      <c r="K2" s="187">
        <v>361.11</v>
      </c>
      <c r="L2" s="187">
        <v>372.46</v>
      </c>
      <c r="M2" s="187">
        <v>388.88</v>
      </c>
      <c r="N2" s="187">
        <v>397.51</v>
      </c>
      <c r="O2" s="187">
        <v>377.11</v>
      </c>
      <c r="P2" s="187">
        <v>380.86</v>
      </c>
      <c r="Q2" s="187">
        <v>414.37</v>
      </c>
      <c r="R2" s="187">
        <v>429.46</v>
      </c>
      <c r="S2" s="187">
        <v>453.49</v>
      </c>
      <c r="T2" s="187">
        <v>482</v>
      </c>
      <c r="U2" s="187">
        <v>482.27</v>
      </c>
      <c r="V2" s="187">
        <v>484.91</v>
      </c>
      <c r="W2" s="187">
        <v>506.16</v>
      </c>
      <c r="X2" s="187">
        <v>539.07000000000005</v>
      </c>
      <c r="Y2" s="187">
        <v>517.89</v>
      </c>
      <c r="Z2" s="187">
        <v>540.66999999999996</v>
      </c>
      <c r="AA2" s="187">
        <v>524.74</v>
      </c>
      <c r="AB2" s="187">
        <v>544.98</v>
      </c>
      <c r="AC2" s="187">
        <v>554.77</v>
      </c>
      <c r="AD2" s="187">
        <v>567.33000000000004</v>
      </c>
      <c r="AE2" s="187">
        <v>542.51</v>
      </c>
      <c r="AF2" s="187">
        <v>542.89</v>
      </c>
      <c r="AG2" s="187">
        <v>557.46</v>
      </c>
      <c r="AH2" s="187">
        <v>556.72</v>
      </c>
      <c r="AI2" s="187">
        <v>562.19000000000005</v>
      </c>
    </row>
    <row r="3" spans="1:38">
      <c r="A3" s="186" t="s">
        <v>433</v>
      </c>
      <c r="B3" s="186" t="s">
        <v>494</v>
      </c>
      <c r="C3" s="186" t="s">
        <v>498</v>
      </c>
      <c r="D3" s="186" t="s">
        <v>496</v>
      </c>
      <c r="E3" s="186" t="s">
        <v>497</v>
      </c>
      <c r="F3" s="187">
        <v>331.66</v>
      </c>
      <c r="G3" s="187">
        <v>327.75</v>
      </c>
      <c r="H3" s="187">
        <v>323.97000000000003</v>
      </c>
      <c r="I3" s="187">
        <v>334.54</v>
      </c>
      <c r="J3" s="187">
        <v>341.46</v>
      </c>
      <c r="K3" s="187">
        <v>354.34</v>
      </c>
      <c r="L3" s="187">
        <v>364.61</v>
      </c>
      <c r="M3" s="187">
        <v>381.04</v>
      </c>
      <c r="N3" s="187">
        <v>388.53</v>
      </c>
      <c r="O3" s="187">
        <v>369</v>
      </c>
      <c r="P3" s="187">
        <v>373.95</v>
      </c>
      <c r="Q3" s="187">
        <v>407.96</v>
      </c>
      <c r="R3" s="187">
        <v>422.99</v>
      </c>
      <c r="S3" s="187">
        <v>446.84</v>
      </c>
      <c r="T3" s="187">
        <v>475.52</v>
      </c>
      <c r="U3" s="187">
        <v>475.54</v>
      </c>
      <c r="V3" s="187">
        <v>478.43</v>
      </c>
      <c r="W3" s="187">
        <v>499.38</v>
      </c>
      <c r="X3" s="187">
        <v>532.45000000000005</v>
      </c>
      <c r="Y3" s="187">
        <v>511.38</v>
      </c>
      <c r="Z3" s="187">
        <v>534.12</v>
      </c>
      <c r="AA3" s="187">
        <v>518.34</v>
      </c>
      <c r="AB3" s="187">
        <v>538.54999999999995</v>
      </c>
      <c r="AC3" s="187">
        <v>548.35</v>
      </c>
      <c r="AD3" s="187">
        <v>560.86</v>
      </c>
      <c r="AE3" s="187">
        <v>536.12</v>
      </c>
      <c r="AF3" s="187">
        <v>536.19000000000005</v>
      </c>
      <c r="AG3" s="187">
        <v>550.70000000000005</v>
      </c>
      <c r="AH3" s="187">
        <v>549.65</v>
      </c>
      <c r="AI3" s="187">
        <v>555.42999999999995</v>
      </c>
    </row>
    <row r="4" spans="1:38">
      <c r="A4" s="186" t="s">
        <v>433</v>
      </c>
      <c r="B4" s="186" t="s">
        <v>494</v>
      </c>
      <c r="C4" s="186" t="s">
        <v>499</v>
      </c>
      <c r="D4" s="186" t="s">
        <v>496</v>
      </c>
      <c r="E4" s="186" t="s">
        <v>497</v>
      </c>
      <c r="F4" s="187">
        <v>273.93</v>
      </c>
      <c r="G4" s="187">
        <v>269.20999999999998</v>
      </c>
      <c r="H4" s="187">
        <v>265.43</v>
      </c>
      <c r="I4" s="187">
        <v>275.27999999999997</v>
      </c>
      <c r="J4" s="187">
        <v>281.83</v>
      </c>
      <c r="K4" s="187">
        <v>295.04000000000002</v>
      </c>
      <c r="L4" s="187">
        <v>304.82</v>
      </c>
      <c r="M4" s="187">
        <v>321.45</v>
      </c>
      <c r="N4" s="187">
        <v>329.78</v>
      </c>
      <c r="O4" s="187">
        <v>311.88</v>
      </c>
      <c r="P4" s="187">
        <v>317.88</v>
      </c>
      <c r="Q4" s="187">
        <v>353.9</v>
      </c>
      <c r="R4" s="187">
        <v>363.78</v>
      </c>
      <c r="S4" s="187">
        <v>388</v>
      </c>
      <c r="T4" s="187">
        <v>416.19</v>
      </c>
      <c r="U4" s="187">
        <v>413.28</v>
      </c>
      <c r="V4" s="187">
        <v>415.08</v>
      </c>
      <c r="W4" s="187">
        <v>433.27</v>
      </c>
      <c r="X4" s="187">
        <v>464.51</v>
      </c>
      <c r="Y4" s="187">
        <v>440.91</v>
      </c>
      <c r="Z4" s="187">
        <v>462.55</v>
      </c>
      <c r="AA4" s="187">
        <v>446.59</v>
      </c>
      <c r="AB4" s="187">
        <v>465.48</v>
      </c>
      <c r="AC4" s="187">
        <v>475.25</v>
      </c>
      <c r="AD4" s="187">
        <v>486.76</v>
      </c>
      <c r="AE4" s="187">
        <v>462.3</v>
      </c>
      <c r="AF4" s="187">
        <v>462.37</v>
      </c>
      <c r="AG4" s="187">
        <v>473.55</v>
      </c>
      <c r="AH4" s="187">
        <v>471.43</v>
      </c>
      <c r="AI4" s="187">
        <v>477.1</v>
      </c>
      <c r="AK4" s="186">
        <f>AI4/AI2</f>
        <v>0.84864547572884608</v>
      </c>
      <c r="AL4" s="186">
        <f>P4/P2</f>
        <v>0.83463739956939553</v>
      </c>
    </row>
    <row r="5" spans="1:38">
      <c r="A5" s="186" t="s">
        <v>433</v>
      </c>
      <c r="B5" s="186" t="s">
        <v>494</v>
      </c>
      <c r="C5" s="188" t="s">
        <v>500</v>
      </c>
      <c r="D5" s="188" t="s">
        <v>496</v>
      </c>
      <c r="E5" s="188" t="s">
        <v>497</v>
      </c>
      <c r="F5" s="189">
        <v>146.55000000000001</v>
      </c>
      <c r="G5" s="187">
        <v>146.09</v>
      </c>
      <c r="H5" s="187">
        <v>148.41</v>
      </c>
      <c r="I5" s="187">
        <v>158.29</v>
      </c>
      <c r="J5" s="187">
        <v>162.21</v>
      </c>
      <c r="K5" s="187">
        <v>170.31</v>
      </c>
      <c r="L5" s="187">
        <v>178.3</v>
      </c>
      <c r="M5" s="187">
        <v>188.27</v>
      </c>
      <c r="N5" s="187">
        <v>195.36</v>
      </c>
      <c r="O5" s="187">
        <v>185.33</v>
      </c>
      <c r="P5" s="187">
        <v>192.89</v>
      </c>
      <c r="Q5" s="187">
        <v>228.45</v>
      </c>
      <c r="R5" s="187">
        <v>231.7</v>
      </c>
      <c r="S5" s="187">
        <v>246.9</v>
      </c>
      <c r="T5" s="187">
        <v>262.48</v>
      </c>
      <c r="U5" s="187">
        <v>252.26</v>
      </c>
      <c r="V5" s="187">
        <v>253.62</v>
      </c>
      <c r="W5" s="187">
        <v>266.91000000000003</v>
      </c>
      <c r="X5" s="187">
        <v>294.88</v>
      </c>
      <c r="Y5" s="187">
        <v>257.7</v>
      </c>
      <c r="Z5" s="187">
        <v>304.01</v>
      </c>
      <c r="AA5" s="187">
        <v>288.7</v>
      </c>
      <c r="AB5" s="187">
        <v>296.06</v>
      </c>
      <c r="AC5" s="187">
        <v>294.04000000000002</v>
      </c>
      <c r="AD5" s="187">
        <v>305.52</v>
      </c>
      <c r="AE5" s="187">
        <v>286.33999999999997</v>
      </c>
      <c r="AF5" s="187">
        <v>292.38</v>
      </c>
      <c r="AG5" s="187">
        <v>286</v>
      </c>
      <c r="AH5" s="187">
        <v>283.60000000000002</v>
      </c>
      <c r="AI5" s="187">
        <v>290.29000000000002</v>
      </c>
    </row>
    <row r="6" spans="1:38">
      <c r="A6" s="186" t="s">
        <v>433</v>
      </c>
      <c r="B6" s="186" t="s">
        <v>494</v>
      </c>
      <c r="C6" s="188" t="s">
        <v>501</v>
      </c>
      <c r="D6" s="188" t="s">
        <v>496</v>
      </c>
      <c r="E6" s="188" t="s">
        <v>497</v>
      </c>
      <c r="F6" s="189">
        <v>30.38</v>
      </c>
      <c r="G6" s="187">
        <v>30.42</v>
      </c>
      <c r="H6" s="187">
        <v>30.91</v>
      </c>
      <c r="I6" s="187">
        <v>31.15</v>
      </c>
      <c r="J6" s="187">
        <v>32.299999999999997</v>
      </c>
      <c r="K6" s="187">
        <v>36.25</v>
      </c>
      <c r="L6" s="187">
        <v>35.340000000000003</v>
      </c>
      <c r="M6" s="187">
        <v>36.270000000000003</v>
      </c>
      <c r="N6" s="187">
        <v>35.93</v>
      </c>
      <c r="O6" s="187">
        <v>36.42</v>
      </c>
      <c r="P6" s="187">
        <v>36.21</v>
      </c>
      <c r="Q6" s="187">
        <v>37.049999999999997</v>
      </c>
      <c r="R6" s="187">
        <v>37.86</v>
      </c>
      <c r="S6" s="187">
        <v>40.090000000000003</v>
      </c>
      <c r="T6" s="187">
        <v>42.4</v>
      </c>
      <c r="U6" s="187">
        <v>44.36</v>
      </c>
      <c r="V6" s="187">
        <v>45.53</v>
      </c>
      <c r="W6" s="187">
        <v>50.02</v>
      </c>
      <c r="X6" s="187">
        <v>48.28</v>
      </c>
      <c r="Y6" s="187">
        <v>46.27</v>
      </c>
      <c r="Z6" s="187">
        <v>47.72</v>
      </c>
      <c r="AA6" s="187">
        <v>50.05</v>
      </c>
      <c r="AB6" s="187">
        <v>50.12</v>
      </c>
      <c r="AC6" s="187">
        <v>55.13</v>
      </c>
      <c r="AD6" s="187">
        <v>52.64</v>
      </c>
      <c r="AE6" s="187">
        <v>55.3</v>
      </c>
      <c r="AF6" s="187">
        <v>52.86</v>
      </c>
      <c r="AG6" s="187">
        <v>58.15</v>
      </c>
      <c r="AH6" s="187">
        <v>58.29</v>
      </c>
      <c r="AI6" s="187">
        <v>58.54</v>
      </c>
    </row>
    <row r="7" spans="1:38">
      <c r="A7" s="186" t="s">
        <v>433</v>
      </c>
      <c r="B7" s="186" t="s">
        <v>494</v>
      </c>
      <c r="C7" s="188" t="s">
        <v>502</v>
      </c>
      <c r="D7" s="188" t="s">
        <v>496</v>
      </c>
      <c r="E7" s="188" t="s">
        <v>497</v>
      </c>
      <c r="F7" s="189">
        <v>54.53</v>
      </c>
      <c r="G7" s="187">
        <v>49.2</v>
      </c>
      <c r="H7" s="187">
        <v>43.25</v>
      </c>
      <c r="I7" s="187">
        <v>35.72</v>
      </c>
      <c r="J7" s="187">
        <v>36.68</v>
      </c>
      <c r="K7" s="187">
        <v>37.51</v>
      </c>
      <c r="L7" s="187">
        <v>41.7</v>
      </c>
      <c r="M7" s="187">
        <v>45.43</v>
      </c>
      <c r="N7" s="187">
        <v>47.98</v>
      </c>
      <c r="O7" s="187">
        <v>41.2</v>
      </c>
      <c r="P7" s="187">
        <v>40.92</v>
      </c>
      <c r="Q7" s="187">
        <v>36.880000000000003</v>
      </c>
      <c r="R7" s="187">
        <v>40.200000000000003</v>
      </c>
      <c r="S7" s="187">
        <v>42.51</v>
      </c>
      <c r="T7" s="187">
        <v>49.54</v>
      </c>
      <c r="U7" s="187">
        <v>53.46</v>
      </c>
      <c r="V7" s="187">
        <v>49.59</v>
      </c>
      <c r="W7" s="187">
        <v>43.16</v>
      </c>
      <c r="X7" s="187">
        <v>44.32</v>
      </c>
      <c r="Y7" s="187">
        <v>61.66</v>
      </c>
      <c r="Z7" s="187">
        <v>51.94</v>
      </c>
      <c r="AA7" s="187">
        <v>44.96</v>
      </c>
      <c r="AB7" s="187">
        <v>46.03</v>
      </c>
      <c r="AC7" s="187">
        <v>52.1</v>
      </c>
      <c r="AD7" s="187">
        <v>53.87</v>
      </c>
      <c r="AE7" s="187">
        <v>49.74</v>
      </c>
      <c r="AF7" s="187">
        <v>49.53</v>
      </c>
      <c r="AG7" s="187">
        <v>46.57</v>
      </c>
      <c r="AH7" s="187">
        <v>47.22</v>
      </c>
      <c r="AI7" s="187">
        <v>44.76</v>
      </c>
    </row>
    <row r="8" spans="1:38">
      <c r="A8" s="186" t="s">
        <v>433</v>
      </c>
      <c r="B8" s="186" t="s">
        <v>494</v>
      </c>
      <c r="C8" s="188" t="s">
        <v>503</v>
      </c>
      <c r="D8" s="188" t="s">
        <v>496</v>
      </c>
      <c r="E8" s="188" t="s">
        <v>497</v>
      </c>
      <c r="F8" s="189">
        <v>25.37</v>
      </c>
      <c r="G8" s="187">
        <v>25.75</v>
      </c>
      <c r="H8" s="187">
        <v>25.24</v>
      </c>
      <c r="I8" s="187">
        <v>27.33</v>
      </c>
      <c r="J8" s="187">
        <v>28.46</v>
      </c>
      <c r="K8" s="187">
        <v>29.93</v>
      </c>
      <c r="L8" s="187">
        <v>29.92</v>
      </c>
      <c r="M8" s="187">
        <v>31.96</v>
      </c>
      <c r="N8" s="187">
        <v>32.340000000000003</v>
      </c>
      <c r="O8" s="187">
        <v>32.299999999999997</v>
      </c>
      <c r="P8" s="187">
        <v>32.42</v>
      </c>
      <c r="Q8" s="187">
        <v>32.31</v>
      </c>
      <c r="R8" s="187">
        <v>31.82</v>
      </c>
      <c r="S8" s="187">
        <v>34.35</v>
      </c>
      <c r="T8" s="187">
        <v>35.229999999999997</v>
      </c>
      <c r="U8" s="187">
        <v>35.479999999999997</v>
      </c>
      <c r="V8" s="187">
        <v>35.36</v>
      </c>
      <c r="W8" s="187">
        <v>35.74</v>
      </c>
      <c r="X8" s="187">
        <v>36.380000000000003</v>
      </c>
      <c r="Y8" s="187">
        <v>35.94</v>
      </c>
      <c r="Z8" s="187">
        <v>36.81</v>
      </c>
      <c r="AA8" s="187">
        <v>36.43</v>
      </c>
      <c r="AB8" s="187">
        <v>37.19</v>
      </c>
      <c r="AC8" s="187">
        <v>36.9</v>
      </c>
      <c r="AD8" s="187">
        <v>37.450000000000003</v>
      </c>
      <c r="AE8" s="187">
        <v>36.9</v>
      </c>
      <c r="AF8" s="187">
        <v>36.83</v>
      </c>
      <c r="AG8" s="187">
        <v>36.97</v>
      </c>
      <c r="AH8" s="187">
        <v>36.729999999999997</v>
      </c>
      <c r="AI8" s="187">
        <v>37.07</v>
      </c>
    </row>
    <row r="9" spans="1:38">
      <c r="A9" s="186" t="s">
        <v>433</v>
      </c>
      <c r="B9" s="186" t="s">
        <v>494</v>
      </c>
      <c r="C9" s="188" t="s">
        <v>504</v>
      </c>
      <c r="D9" s="188" t="s">
        <v>496</v>
      </c>
      <c r="E9" s="188" t="s">
        <v>497</v>
      </c>
      <c r="F9" s="189">
        <v>14.04</v>
      </c>
      <c r="G9" s="187">
        <v>14.6</v>
      </c>
      <c r="H9" s="187">
        <v>14.53</v>
      </c>
      <c r="I9" s="187">
        <v>17.95</v>
      </c>
      <c r="J9" s="187">
        <v>17.010000000000002</v>
      </c>
      <c r="K9" s="187">
        <v>15.32</v>
      </c>
      <c r="L9" s="187">
        <v>13.89</v>
      </c>
      <c r="M9" s="187">
        <v>14.27</v>
      </c>
      <c r="N9" s="187">
        <v>13.69</v>
      </c>
      <c r="O9" s="187">
        <v>12.56</v>
      </c>
      <c r="P9" s="187">
        <v>11.73</v>
      </c>
      <c r="Q9" s="187">
        <v>15.35</v>
      </c>
      <c r="R9" s="187">
        <v>18.27</v>
      </c>
      <c r="S9" s="187">
        <v>20.18</v>
      </c>
      <c r="T9" s="187">
        <v>22.61</v>
      </c>
      <c r="U9" s="187">
        <v>24.11</v>
      </c>
      <c r="V9" s="187">
        <v>26.82</v>
      </c>
      <c r="W9" s="187">
        <v>32.94</v>
      </c>
      <c r="X9" s="187">
        <v>35.770000000000003</v>
      </c>
      <c r="Y9" s="187">
        <v>34.53</v>
      </c>
      <c r="Z9" s="187">
        <v>16.05</v>
      </c>
      <c r="AA9" s="187">
        <v>18.5</v>
      </c>
      <c r="AB9" s="187">
        <v>27.64</v>
      </c>
      <c r="AC9" s="187">
        <v>28.77</v>
      </c>
      <c r="AD9" s="187">
        <v>29.06</v>
      </c>
      <c r="AE9" s="187">
        <v>25.87</v>
      </c>
      <c r="AF9" s="187">
        <v>23.37</v>
      </c>
      <c r="AG9" s="187">
        <v>36.99</v>
      </c>
      <c r="AH9" s="187">
        <v>36.729999999999997</v>
      </c>
      <c r="AI9" s="187">
        <v>36.85</v>
      </c>
    </row>
    <row r="10" spans="1:38">
      <c r="A10" s="186" t="s">
        <v>433</v>
      </c>
      <c r="B10" s="186" t="s">
        <v>494</v>
      </c>
      <c r="C10" s="188" t="s">
        <v>505</v>
      </c>
      <c r="D10" s="188" t="s">
        <v>496</v>
      </c>
      <c r="E10" s="188" t="s">
        <v>497</v>
      </c>
      <c r="F10" s="189">
        <v>32.369999999999997</v>
      </c>
      <c r="G10" s="187">
        <v>32.549999999999997</v>
      </c>
      <c r="H10" s="187">
        <v>31.91</v>
      </c>
      <c r="I10" s="187">
        <v>31.64</v>
      </c>
      <c r="J10" s="187">
        <v>30.92</v>
      </c>
      <c r="K10" s="187">
        <v>30.69</v>
      </c>
      <c r="L10" s="187">
        <v>32.25</v>
      </c>
      <c r="M10" s="187">
        <v>32.67</v>
      </c>
      <c r="N10" s="187">
        <v>33.369999999999997</v>
      </c>
      <c r="O10" s="187">
        <v>33.090000000000003</v>
      </c>
      <c r="P10" s="187">
        <v>33.1</v>
      </c>
      <c r="Q10" s="187">
        <v>32.14</v>
      </c>
      <c r="R10" s="187">
        <v>33.46</v>
      </c>
      <c r="S10" s="187">
        <v>31.64</v>
      </c>
      <c r="T10" s="187">
        <v>31.02</v>
      </c>
      <c r="U10" s="187">
        <v>32.03</v>
      </c>
      <c r="V10" s="187">
        <v>31</v>
      </c>
      <c r="W10" s="187">
        <v>31.95</v>
      </c>
      <c r="X10" s="187">
        <v>32.39</v>
      </c>
      <c r="Y10" s="187">
        <v>32.619999999999997</v>
      </c>
      <c r="Z10" s="187">
        <v>32.46</v>
      </c>
      <c r="AA10" s="187">
        <v>32.270000000000003</v>
      </c>
      <c r="AB10" s="187">
        <v>32.83</v>
      </c>
      <c r="AC10" s="187">
        <v>31.86</v>
      </c>
      <c r="AD10" s="187">
        <v>32.07</v>
      </c>
      <c r="AE10" s="187">
        <v>30.5</v>
      </c>
      <c r="AF10" s="187">
        <v>29.17</v>
      </c>
      <c r="AG10" s="187">
        <v>30.77</v>
      </c>
      <c r="AH10" s="187">
        <v>30.1</v>
      </c>
      <c r="AI10" s="187">
        <v>28.88</v>
      </c>
    </row>
    <row r="11" spans="1:38">
      <c r="A11" s="186" t="s">
        <v>433</v>
      </c>
      <c r="B11" s="186" t="s">
        <v>494</v>
      </c>
      <c r="C11" s="188" t="s">
        <v>506</v>
      </c>
      <c r="D11" s="188" t="s">
        <v>496</v>
      </c>
      <c r="E11" s="188" t="s">
        <v>497</v>
      </c>
      <c r="F11" s="189">
        <v>17.920000000000002</v>
      </c>
      <c r="G11" s="187">
        <v>18.28</v>
      </c>
      <c r="H11" s="187">
        <v>18.64</v>
      </c>
      <c r="I11" s="187">
        <v>19.010000000000002</v>
      </c>
      <c r="J11" s="187">
        <v>19.37</v>
      </c>
      <c r="K11" s="187">
        <v>18.39</v>
      </c>
      <c r="L11" s="187">
        <v>17.399999999999999</v>
      </c>
      <c r="M11" s="187">
        <v>16.420000000000002</v>
      </c>
      <c r="N11" s="187">
        <v>15.44</v>
      </c>
      <c r="O11" s="187">
        <v>14.45</v>
      </c>
      <c r="P11" s="187">
        <v>13.47</v>
      </c>
      <c r="Q11" s="187">
        <v>12.04</v>
      </c>
      <c r="R11" s="187">
        <v>14.94</v>
      </c>
      <c r="S11" s="187">
        <v>15.69</v>
      </c>
      <c r="T11" s="187">
        <v>16.45</v>
      </c>
      <c r="U11" s="187">
        <v>17.239999999999998</v>
      </c>
      <c r="V11" s="187">
        <v>18.05</v>
      </c>
      <c r="W11" s="187">
        <v>18.87</v>
      </c>
      <c r="X11" s="187">
        <v>19.7</v>
      </c>
      <c r="Y11" s="187">
        <v>20.59</v>
      </c>
      <c r="Z11" s="187">
        <v>21.48</v>
      </c>
      <c r="AA11" s="187">
        <v>21.91</v>
      </c>
      <c r="AB11" s="187">
        <v>22.34</v>
      </c>
      <c r="AC11" s="187">
        <v>22.77</v>
      </c>
      <c r="AD11" s="187">
        <v>23.2</v>
      </c>
      <c r="AE11" s="187">
        <v>23.63</v>
      </c>
      <c r="AF11" s="187">
        <v>24.03</v>
      </c>
      <c r="AG11" s="187">
        <v>24.43</v>
      </c>
      <c r="AH11" s="187">
        <v>24.84</v>
      </c>
      <c r="AI11" s="187">
        <v>25.24</v>
      </c>
    </row>
    <row r="12" spans="1:38">
      <c r="A12" s="186" t="s">
        <v>433</v>
      </c>
      <c r="B12" s="186" t="s">
        <v>494</v>
      </c>
      <c r="C12" s="188" t="s">
        <v>507</v>
      </c>
      <c r="D12" s="188" t="s">
        <v>496</v>
      </c>
      <c r="E12" s="188" t="s">
        <v>497</v>
      </c>
      <c r="F12" s="189">
        <v>7.44</v>
      </c>
      <c r="G12" s="187">
        <v>7.71</v>
      </c>
      <c r="H12" s="187">
        <v>7.98</v>
      </c>
      <c r="I12" s="187">
        <v>8.61</v>
      </c>
      <c r="J12" s="187">
        <v>9.34</v>
      </c>
      <c r="K12" s="187">
        <v>10.220000000000001</v>
      </c>
      <c r="L12" s="187">
        <v>10.14</v>
      </c>
      <c r="M12" s="187">
        <v>10.49</v>
      </c>
      <c r="N12" s="187">
        <v>9.94</v>
      </c>
      <c r="O12" s="187">
        <v>9.58</v>
      </c>
      <c r="P12" s="187">
        <v>9.49</v>
      </c>
      <c r="Q12" s="187">
        <v>9.8699999999999992</v>
      </c>
      <c r="R12" s="187">
        <v>10.8</v>
      </c>
      <c r="S12" s="187">
        <v>11.52</v>
      </c>
      <c r="T12" s="187">
        <v>11.86</v>
      </c>
      <c r="U12" s="187">
        <v>12.99</v>
      </c>
      <c r="V12" s="187">
        <v>14.31</v>
      </c>
      <c r="W12" s="187">
        <v>15.29</v>
      </c>
      <c r="X12" s="187">
        <v>15.85</v>
      </c>
      <c r="Y12" s="187">
        <v>17.27</v>
      </c>
      <c r="Z12" s="187">
        <v>17.63</v>
      </c>
      <c r="AA12" s="187">
        <v>17.579999999999998</v>
      </c>
      <c r="AB12" s="187">
        <v>17.899999999999999</v>
      </c>
      <c r="AC12" s="187">
        <v>18.48</v>
      </c>
      <c r="AD12" s="187">
        <v>18.829999999999998</v>
      </c>
      <c r="AE12" s="187">
        <v>19.690000000000001</v>
      </c>
      <c r="AF12" s="187">
        <v>20.62</v>
      </c>
      <c r="AG12" s="187">
        <v>21.95</v>
      </c>
      <c r="AH12" s="187">
        <v>23.28</v>
      </c>
      <c r="AI12" s="187">
        <v>24.21</v>
      </c>
    </row>
    <row r="13" spans="1:38">
      <c r="A13" s="186" t="s">
        <v>433</v>
      </c>
      <c r="B13" s="186" t="s">
        <v>494</v>
      </c>
      <c r="C13" s="188" t="s">
        <v>508</v>
      </c>
      <c r="D13" s="188" t="s">
        <v>496</v>
      </c>
      <c r="E13" s="188" t="s">
        <v>497</v>
      </c>
      <c r="F13" s="189">
        <v>7.19</v>
      </c>
      <c r="G13" s="187">
        <v>7.79</v>
      </c>
      <c r="H13" s="187">
        <v>9.92</v>
      </c>
      <c r="I13" s="187">
        <v>9.32</v>
      </c>
      <c r="J13" s="187">
        <v>10.07</v>
      </c>
      <c r="K13" s="187">
        <v>12.12</v>
      </c>
      <c r="L13" s="187">
        <v>12.36</v>
      </c>
      <c r="M13" s="187">
        <v>10.39</v>
      </c>
      <c r="N13" s="187">
        <v>12.11</v>
      </c>
      <c r="O13" s="187">
        <v>13.32</v>
      </c>
      <c r="P13" s="187">
        <v>11.53</v>
      </c>
      <c r="Q13" s="187">
        <v>11.53</v>
      </c>
      <c r="R13" s="187">
        <v>10.74</v>
      </c>
      <c r="S13" s="187">
        <v>11.12</v>
      </c>
      <c r="T13" s="187">
        <v>9.98</v>
      </c>
      <c r="U13" s="187">
        <v>10.89</v>
      </c>
      <c r="V13" s="187">
        <v>10.67</v>
      </c>
      <c r="W13" s="187">
        <v>11.04</v>
      </c>
      <c r="X13" s="187">
        <v>12.64</v>
      </c>
      <c r="Y13" s="187">
        <v>11.48</v>
      </c>
      <c r="Z13" s="187">
        <v>14.22</v>
      </c>
      <c r="AA13" s="187">
        <v>14.68</v>
      </c>
      <c r="AB13" s="187">
        <v>14.75</v>
      </c>
      <c r="AC13" s="187">
        <v>14.76</v>
      </c>
      <c r="AD13" s="187">
        <v>14.82</v>
      </c>
      <c r="AE13" s="187">
        <v>14.96</v>
      </c>
      <c r="AF13" s="187">
        <v>13.34</v>
      </c>
      <c r="AG13" s="187">
        <v>9.8800000000000008</v>
      </c>
      <c r="AH13" s="187">
        <v>12.52</v>
      </c>
      <c r="AI13" s="187">
        <v>11.33</v>
      </c>
    </row>
    <row r="14" spans="1:38">
      <c r="A14" s="186" t="s">
        <v>433</v>
      </c>
      <c r="B14" s="186" t="s">
        <v>494</v>
      </c>
      <c r="C14" s="188" t="s">
        <v>509</v>
      </c>
      <c r="D14" s="188" t="s">
        <v>496</v>
      </c>
      <c r="E14" s="188" t="s">
        <v>497</v>
      </c>
      <c r="F14" s="189">
        <v>3.06</v>
      </c>
      <c r="G14" s="187">
        <v>3.14</v>
      </c>
      <c r="H14" s="187">
        <v>3.09</v>
      </c>
      <c r="I14" s="187">
        <v>4.84</v>
      </c>
      <c r="J14" s="187">
        <v>5.16</v>
      </c>
      <c r="K14" s="187">
        <v>5.71</v>
      </c>
      <c r="L14" s="187">
        <v>5.67</v>
      </c>
      <c r="M14" s="187">
        <v>5.25</v>
      </c>
      <c r="N14" s="187">
        <v>4.49</v>
      </c>
      <c r="O14" s="187">
        <v>4.07</v>
      </c>
      <c r="P14" s="187">
        <v>3.71</v>
      </c>
      <c r="Q14" s="187">
        <v>3.87</v>
      </c>
      <c r="R14" s="187">
        <v>3.94</v>
      </c>
      <c r="S14" s="187">
        <v>3.96</v>
      </c>
      <c r="T14" s="187">
        <v>3.92</v>
      </c>
      <c r="U14" s="187">
        <v>3.61</v>
      </c>
      <c r="V14" s="187">
        <v>4.17</v>
      </c>
      <c r="W14" s="187">
        <v>4.51</v>
      </c>
      <c r="X14" s="187">
        <v>4.8899999999999997</v>
      </c>
      <c r="Y14" s="187">
        <v>4.8099999999999996</v>
      </c>
      <c r="Z14" s="187">
        <v>6.02</v>
      </c>
      <c r="AA14" s="187">
        <v>7.95</v>
      </c>
      <c r="AB14" s="187">
        <v>8.4600000000000009</v>
      </c>
      <c r="AC14" s="187">
        <v>8.31</v>
      </c>
      <c r="AD14" s="187">
        <v>8.2200000000000006</v>
      </c>
      <c r="AE14" s="187">
        <v>8.15</v>
      </c>
      <c r="AF14" s="187">
        <v>7.4</v>
      </c>
      <c r="AG14" s="187">
        <v>8.86</v>
      </c>
      <c r="AH14" s="187">
        <v>8.85</v>
      </c>
      <c r="AI14" s="187">
        <v>9.59</v>
      </c>
    </row>
    <row r="15" spans="1:38">
      <c r="A15" s="186" t="s">
        <v>433</v>
      </c>
      <c r="B15" s="186" t="s">
        <v>494</v>
      </c>
      <c r="C15" s="188" t="s">
        <v>510</v>
      </c>
      <c r="D15" s="188" t="s">
        <v>496</v>
      </c>
      <c r="E15" s="188" t="s">
        <v>497</v>
      </c>
      <c r="F15" s="189">
        <v>6.77</v>
      </c>
      <c r="G15" s="187">
        <v>6.77</v>
      </c>
      <c r="H15" s="187">
        <v>6.77</v>
      </c>
      <c r="I15" s="187">
        <v>6.77</v>
      </c>
      <c r="J15" s="187">
        <v>6.77</v>
      </c>
      <c r="K15" s="187">
        <v>6.77</v>
      </c>
      <c r="L15" s="187">
        <v>7.85</v>
      </c>
      <c r="M15" s="187">
        <v>7.85</v>
      </c>
      <c r="N15" s="187">
        <v>8.99</v>
      </c>
      <c r="O15" s="187">
        <v>8.11</v>
      </c>
      <c r="P15" s="187">
        <v>6.91</v>
      </c>
      <c r="Q15" s="187">
        <v>6.41</v>
      </c>
      <c r="R15" s="187">
        <v>6.47</v>
      </c>
      <c r="S15" s="187">
        <v>6.65</v>
      </c>
      <c r="T15" s="187">
        <v>6.48</v>
      </c>
      <c r="U15" s="187">
        <v>6.74</v>
      </c>
      <c r="V15" s="187">
        <v>6.48</v>
      </c>
      <c r="W15" s="187">
        <v>6.78</v>
      </c>
      <c r="X15" s="187">
        <v>6.62</v>
      </c>
      <c r="Y15" s="187">
        <v>6.51</v>
      </c>
      <c r="Z15" s="187">
        <v>6.55</v>
      </c>
      <c r="AA15" s="187">
        <v>6.4</v>
      </c>
      <c r="AB15" s="187">
        <v>6.43</v>
      </c>
      <c r="AC15" s="187">
        <v>6.41</v>
      </c>
      <c r="AD15" s="187">
        <v>6.47</v>
      </c>
      <c r="AE15" s="187">
        <v>6.39</v>
      </c>
      <c r="AF15" s="187">
        <v>6.69</v>
      </c>
      <c r="AG15" s="187">
        <v>6.76</v>
      </c>
      <c r="AH15" s="187">
        <v>7.07</v>
      </c>
      <c r="AI15" s="187">
        <v>6.75</v>
      </c>
    </row>
    <row r="16" spans="1:38">
      <c r="F16" s="187"/>
    </row>
    <row r="17" spans="3:37">
      <c r="F17" s="155">
        <v>1990</v>
      </c>
      <c r="G17" s="155">
        <v>1991</v>
      </c>
      <c r="H17" s="155">
        <v>1992</v>
      </c>
      <c r="I17" s="155">
        <v>1993</v>
      </c>
      <c r="J17" s="155">
        <v>1994</v>
      </c>
      <c r="K17" s="155">
        <v>1995</v>
      </c>
      <c r="L17" s="155">
        <v>1996</v>
      </c>
      <c r="M17" s="155">
        <v>1997</v>
      </c>
      <c r="N17" s="155">
        <v>1998</v>
      </c>
      <c r="O17" s="155">
        <v>1999</v>
      </c>
      <c r="P17" s="155">
        <v>2000</v>
      </c>
      <c r="Q17" s="155">
        <v>2001</v>
      </c>
      <c r="R17" s="155">
        <v>2002</v>
      </c>
      <c r="S17" s="155">
        <v>2003</v>
      </c>
      <c r="T17" s="155">
        <v>2004</v>
      </c>
      <c r="U17" s="155">
        <v>2005</v>
      </c>
      <c r="V17" s="155">
        <v>2006</v>
      </c>
      <c r="W17" s="155">
        <v>2007</v>
      </c>
      <c r="X17" s="155">
        <v>2008</v>
      </c>
      <c r="Y17" s="155">
        <v>2009</v>
      </c>
      <c r="Z17" s="155">
        <v>2010</v>
      </c>
      <c r="AA17" s="155">
        <v>2011</v>
      </c>
      <c r="AB17" s="155">
        <v>2012</v>
      </c>
      <c r="AC17" s="155">
        <v>2013</v>
      </c>
      <c r="AD17" s="155">
        <v>2014</v>
      </c>
      <c r="AE17" s="155">
        <v>2015</v>
      </c>
      <c r="AF17" s="155">
        <v>2016</v>
      </c>
      <c r="AG17" s="155">
        <v>2017</v>
      </c>
      <c r="AH17" s="155">
        <v>2018</v>
      </c>
      <c r="AI17" s="155">
        <v>2019</v>
      </c>
    </row>
    <row r="18" spans="3:37">
      <c r="C18" s="155" t="s">
        <v>500</v>
      </c>
      <c r="F18" s="187">
        <f>F5</f>
        <v>146.55000000000001</v>
      </c>
      <c r="G18" s="187">
        <f t="shared" ref="G18:AI19" si="0">G5</f>
        <v>146.09</v>
      </c>
      <c r="H18" s="187">
        <f t="shared" si="0"/>
        <v>148.41</v>
      </c>
      <c r="I18" s="187">
        <f t="shared" si="0"/>
        <v>158.29</v>
      </c>
      <c r="J18" s="187">
        <f t="shared" si="0"/>
        <v>162.21</v>
      </c>
      <c r="K18" s="187">
        <f t="shared" si="0"/>
        <v>170.31</v>
      </c>
      <c r="L18" s="187">
        <f t="shared" si="0"/>
        <v>178.3</v>
      </c>
      <c r="M18" s="187">
        <f t="shared" si="0"/>
        <v>188.27</v>
      </c>
      <c r="N18" s="187">
        <f t="shared" si="0"/>
        <v>195.36</v>
      </c>
      <c r="O18" s="187">
        <f t="shared" si="0"/>
        <v>185.33</v>
      </c>
      <c r="P18" s="187">
        <f t="shared" si="0"/>
        <v>192.89</v>
      </c>
      <c r="Q18" s="187">
        <f t="shared" si="0"/>
        <v>228.45</v>
      </c>
      <c r="R18" s="187">
        <f t="shared" si="0"/>
        <v>231.7</v>
      </c>
      <c r="S18" s="187">
        <f t="shared" si="0"/>
        <v>246.9</v>
      </c>
      <c r="T18" s="187">
        <f t="shared" si="0"/>
        <v>262.48</v>
      </c>
      <c r="U18" s="187">
        <f t="shared" si="0"/>
        <v>252.26</v>
      </c>
      <c r="V18" s="187">
        <f t="shared" si="0"/>
        <v>253.62</v>
      </c>
      <c r="W18" s="187">
        <f t="shared" si="0"/>
        <v>266.91000000000003</v>
      </c>
      <c r="X18" s="187">
        <f t="shared" si="0"/>
        <v>294.88</v>
      </c>
      <c r="Y18" s="187">
        <f t="shared" si="0"/>
        <v>257.7</v>
      </c>
      <c r="Z18" s="187">
        <f t="shared" si="0"/>
        <v>304.01</v>
      </c>
      <c r="AA18" s="187">
        <f t="shared" si="0"/>
        <v>288.7</v>
      </c>
      <c r="AB18" s="187">
        <f t="shared" si="0"/>
        <v>296.06</v>
      </c>
      <c r="AC18" s="187">
        <f t="shared" si="0"/>
        <v>294.04000000000002</v>
      </c>
      <c r="AD18" s="187">
        <f t="shared" si="0"/>
        <v>305.52</v>
      </c>
      <c r="AE18" s="187">
        <f t="shared" si="0"/>
        <v>286.33999999999997</v>
      </c>
      <c r="AF18" s="187">
        <f t="shared" si="0"/>
        <v>292.38</v>
      </c>
      <c r="AG18" s="187">
        <f t="shared" si="0"/>
        <v>286</v>
      </c>
      <c r="AH18" s="187">
        <f t="shared" si="0"/>
        <v>283.60000000000002</v>
      </c>
      <c r="AI18" s="187">
        <f t="shared" si="0"/>
        <v>290.29000000000002</v>
      </c>
      <c r="AK18" s="190">
        <f>AI18/$AI$25</f>
        <v>0.51636486534561887</v>
      </c>
    </row>
    <row r="19" spans="3:37">
      <c r="C19" s="155" t="s">
        <v>501</v>
      </c>
      <c r="F19" s="187">
        <f>F6</f>
        <v>30.38</v>
      </c>
      <c r="G19" s="187">
        <f t="shared" si="0"/>
        <v>30.42</v>
      </c>
      <c r="H19" s="187">
        <f t="shared" si="0"/>
        <v>30.91</v>
      </c>
      <c r="I19" s="187">
        <f t="shared" si="0"/>
        <v>31.15</v>
      </c>
      <c r="J19" s="187">
        <f t="shared" si="0"/>
        <v>32.299999999999997</v>
      </c>
      <c r="K19" s="187">
        <f t="shared" si="0"/>
        <v>36.25</v>
      </c>
      <c r="L19" s="187">
        <f t="shared" si="0"/>
        <v>35.340000000000003</v>
      </c>
      <c r="M19" s="187">
        <f t="shared" si="0"/>
        <v>36.270000000000003</v>
      </c>
      <c r="N19" s="187">
        <f t="shared" si="0"/>
        <v>35.93</v>
      </c>
      <c r="O19" s="187">
        <f t="shared" si="0"/>
        <v>36.42</v>
      </c>
      <c r="P19" s="187">
        <f t="shared" si="0"/>
        <v>36.21</v>
      </c>
      <c r="Q19" s="187">
        <f t="shared" si="0"/>
        <v>37.049999999999997</v>
      </c>
      <c r="R19" s="187">
        <f t="shared" si="0"/>
        <v>37.86</v>
      </c>
      <c r="S19" s="187">
        <f t="shared" si="0"/>
        <v>40.090000000000003</v>
      </c>
      <c r="T19" s="187">
        <f t="shared" si="0"/>
        <v>42.4</v>
      </c>
      <c r="U19" s="187">
        <f t="shared" si="0"/>
        <v>44.36</v>
      </c>
      <c r="V19" s="187">
        <f t="shared" si="0"/>
        <v>45.53</v>
      </c>
      <c r="W19" s="187">
        <f t="shared" si="0"/>
        <v>50.02</v>
      </c>
      <c r="X19" s="187">
        <f t="shared" si="0"/>
        <v>48.28</v>
      </c>
      <c r="Y19" s="187">
        <f t="shared" si="0"/>
        <v>46.27</v>
      </c>
      <c r="Z19" s="187">
        <f t="shared" si="0"/>
        <v>47.72</v>
      </c>
      <c r="AA19" s="187">
        <f t="shared" si="0"/>
        <v>50.05</v>
      </c>
      <c r="AB19" s="187">
        <f t="shared" si="0"/>
        <v>50.12</v>
      </c>
      <c r="AC19" s="187">
        <f t="shared" si="0"/>
        <v>55.13</v>
      </c>
      <c r="AD19" s="187">
        <f t="shared" si="0"/>
        <v>52.64</v>
      </c>
      <c r="AE19" s="187">
        <f t="shared" si="0"/>
        <v>55.3</v>
      </c>
      <c r="AF19" s="187">
        <f t="shared" si="0"/>
        <v>52.86</v>
      </c>
      <c r="AG19" s="187">
        <f t="shared" si="0"/>
        <v>58.15</v>
      </c>
      <c r="AH19" s="187">
        <f t="shared" si="0"/>
        <v>58.29</v>
      </c>
      <c r="AI19" s="187">
        <f t="shared" si="0"/>
        <v>58.54</v>
      </c>
      <c r="AK19" s="190">
        <f t="shared" ref="AK19:AK25" si="1">AI19/$AI$25</f>
        <v>0.10413034971005726</v>
      </c>
    </row>
    <row r="20" spans="3:37">
      <c r="C20" s="155" t="s">
        <v>511</v>
      </c>
      <c r="F20" s="187">
        <f>F7+F12</f>
        <v>61.97</v>
      </c>
      <c r="G20" s="187">
        <f t="shared" ref="G20:AI20" si="2">G7+G12</f>
        <v>56.910000000000004</v>
      </c>
      <c r="H20" s="187">
        <f t="shared" si="2"/>
        <v>51.230000000000004</v>
      </c>
      <c r="I20" s="187">
        <f t="shared" si="2"/>
        <v>44.33</v>
      </c>
      <c r="J20" s="187">
        <f t="shared" si="2"/>
        <v>46.019999999999996</v>
      </c>
      <c r="K20" s="187">
        <f t="shared" si="2"/>
        <v>47.73</v>
      </c>
      <c r="L20" s="187">
        <f t="shared" si="2"/>
        <v>51.84</v>
      </c>
      <c r="M20" s="187">
        <f t="shared" si="2"/>
        <v>55.92</v>
      </c>
      <c r="N20" s="187">
        <f t="shared" si="2"/>
        <v>57.919999999999995</v>
      </c>
      <c r="O20" s="187">
        <f t="shared" si="2"/>
        <v>50.78</v>
      </c>
      <c r="P20" s="187">
        <f t="shared" si="2"/>
        <v>50.410000000000004</v>
      </c>
      <c r="Q20" s="187">
        <f t="shared" si="2"/>
        <v>46.75</v>
      </c>
      <c r="R20" s="187">
        <f t="shared" si="2"/>
        <v>51</v>
      </c>
      <c r="S20" s="187">
        <f t="shared" si="2"/>
        <v>54.03</v>
      </c>
      <c r="T20" s="187">
        <f t="shared" si="2"/>
        <v>61.4</v>
      </c>
      <c r="U20" s="187">
        <f t="shared" si="2"/>
        <v>66.45</v>
      </c>
      <c r="V20" s="187">
        <f t="shared" si="2"/>
        <v>63.900000000000006</v>
      </c>
      <c r="W20" s="187">
        <f t="shared" si="2"/>
        <v>58.449999999999996</v>
      </c>
      <c r="X20" s="187">
        <f t="shared" si="2"/>
        <v>60.17</v>
      </c>
      <c r="Y20" s="187">
        <f t="shared" si="2"/>
        <v>78.929999999999993</v>
      </c>
      <c r="Z20" s="187">
        <f t="shared" si="2"/>
        <v>69.569999999999993</v>
      </c>
      <c r="AA20" s="187">
        <f t="shared" si="2"/>
        <v>62.54</v>
      </c>
      <c r="AB20" s="187">
        <f t="shared" si="2"/>
        <v>63.93</v>
      </c>
      <c r="AC20" s="187">
        <f t="shared" si="2"/>
        <v>70.58</v>
      </c>
      <c r="AD20" s="187">
        <f t="shared" si="2"/>
        <v>72.699999999999989</v>
      </c>
      <c r="AE20" s="187">
        <f t="shared" si="2"/>
        <v>69.430000000000007</v>
      </c>
      <c r="AF20" s="187">
        <f t="shared" si="2"/>
        <v>70.150000000000006</v>
      </c>
      <c r="AG20" s="187">
        <f t="shared" si="2"/>
        <v>68.52</v>
      </c>
      <c r="AH20" s="187">
        <f t="shared" si="2"/>
        <v>70.5</v>
      </c>
      <c r="AI20" s="187">
        <f t="shared" si="2"/>
        <v>68.97</v>
      </c>
      <c r="AK20" s="190">
        <f t="shared" si="1"/>
        <v>0.12268312640079689</v>
      </c>
    </row>
    <row r="21" spans="3:37">
      <c r="C21" s="155" t="s">
        <v>505</v>
      </c>
      <c r="F21" s="187">
        <f>F10</f>
        <v>32.369999999999997</v>
      </c>
      <c r="G21" s="187">
        <f t="shared" ref="G21:AI21" si="3">G10</f>
        <v>32.549999999999997</v>
      </c>
      <c r="H21" s="187">
        <f t="shared" si="3"/>
        <v>31.91</v>
      </c>
      <c r="I21" s="187">
        <f t="shared" si="3"/>
        <v>31.64</v>
      </c>
      <c r="J21" s="187">
        <f t="shared" si="3"/>
        <v>30.92</v>
      </c>
      <c r="K21" s="187">
        <f t="shared" si="3"/>
        <v>30.69</v>
      </c>
      <c r="L21" s="187">
        <f t="shared" si="3"/>
        <v>32.25</v>
      </c>
      <c r="M21" s="187">
        <f t="shared" si="3"/>
        <v>32.67</v>
      </c>
      <c r="N21" s="187">
        <f t="shared" si="3"/>
        <v>33.369999999999997</v>
      </c>
      <c r="O21" s="187">
        <f t="shared" si="3"/>
        <v>33.090000000000003</v>
      </c>
      <c r="P21" s="187">
        <f t="shared" si="3"/>
        <v>33.1</v>
      </c>
      <c r="Q21" s="187">
        <f t="shared" si="3"/>
        <v>32.14</v>
      </c>
      <c r="R21" s="187">
        <f t="shared" si="3"/>
        <v>33.46</v>
      </c>
      <c r="S21" s="187">
        <f t="shared" si="3"/>
        <v>31.64</v>
      </c>
      <c r="T21" s="187">
        <f t="shared" si="3"/>
        <v>31.02</v>
      </c>
      <c r="U21" s="187">
        <f t="shared" si="3"/>
        <v>32.03</v>
      </c>
      <c r="V21" s="187">
        <f t="shared" si="3"/>
        <v>31</v>
      </c>
      <c r="W21" s="187">
        <f t="shared" si="3"/>
        <v>31.95</v>
      </c>
      <c r="X21" s="187">
        <f t="shared" si="3"/>
        <v>32.39</v>
      </c>
      <c r="Y21" s="187">
        <f t="shared" si="3"/>
        <v>32.619999999999997</v>
      </c>
      <c r="Z21" s="187">
        <f t="shared" si="3"/>
        <v>32.46</v>
      </c>
      <c r="AA21" s="187">
        <f t="shared" si="3"/>
        <v>32.270000000000003</v>
      </c>
      <c r="AB21" s="187">
        <f t="shared" si="3"/>
        <v>32.83</v>
      </c>
      <c r="AC21" s="187">
        <f t="shared" si="3"/>
        <v>31.86</v>
      </c>
      <c r="AD21" s="187">
        <f t="shared" si="3"/>
        <v>32.07</v>
      </c>
      <c r="AE21" s="187">
        <f t="shared" si="3"/>
        <v>30.5</v>
      </c>
      <c r="AF21" s="187">
        <f t="shared" si="3"/>
        <v>29.17</v>
      </c>
      <c r="AG21" s="187">
        <f t="shared" si="3"/>
        <v>30.77</v>
      </c>
      <c r="AH21" s="187">
        <f t="shared" si="3"/>
        <v>30.1</v>
      </c>
      <c r="AI21" s="187">
        <f t="shared" si="3"/>
        <v>28.88</v>
      </c>
      <c r="AK21" s="190">
        <f t="shared" si="1"/>
        <v>5.137144686755131E-2</v>
      </c>
    </row>
    <row r="22" spans="3:37">
      <c r="C22" s="155" t="s">
        <v>512</v>
      </c>
      <c r="F22" s="187">
        <f>F9</f>
        <v>14.04</v>
      </c>
      <c r="G22" s="187">
        <f t="shared" ref="G22:AI22" si="4">G9</f>
        <v>14.6</v>
      </c>
      <c r="H22" s="187">
        <f t="shared" si="4"/>
        <v>14.53</v>
      </c>
      <c r="I22" s="187">
        <f t="shared" si="4"/>
        <v>17.95</v>
      </c>
      <c r="J22" s="187">
        <f t="shared" si="4"/>
        <v>17.010000000000002</v>
      </c>
      <c r="K22" s="187">
        <f t="shared" si="4"/>
        <v>15.32</v>
      </c>
      <c r="L22" s="187">
        <f t="shared" si="4"/>
        <v>13.89</v>
      </c>
      <c r="M22" s="187">
        <f t="shared" si="4"/>
        <v>14.27</v>
      </c>
      <c r="N22" s="187">
        <f t="shared" si="4"/>
        <v>13.69</v>
      </c>
      <c r="O22" s="187">
        <f t="shared" si="4"/>
        <v>12.56</v>
      </c>
      <c r="P22" s="187">
        <f t="shared" si="4"/>
        <v>11.73</v>
      </c>
      <c r="Q22" s="187">
        <f t="shared" si="4"/>
        <v>15.35</v>
      </c>
      <c r="R22" s="187">
        <f t="shared" si="4"/>
        <v>18.27</v>
      </c>
      <c r="S22" s="187">
        <f t="shared" si="4"/>
        <v>20.18</v>
      </c>
      <c r="T22" s="187">
        <f t="shared" si="4"/>
        <v>22.61</v>
      </c>
      <c r="U22" s="187">
        <f t="shared" si="4"/>
        <v>24.11</v>
      </c>
      <c r="V22" s="187">
        <f t="shared" si="4"/>
        <v>26.82</v>
      </c>
      <c r="W22" s="187">
        <f t="shared" si="4"/>
        <v>32.94</v>
      </c>
      <c r="X22" s="187">
        <f t="shared" si="4"/>
        <v>35.770000000000003</v>
      </c>
      <c r="Y22" s="187">
        <f t="shared" si="4"/>
        <v>34.53</v>
      </c>
      <c r="Z22" s="187">
        <f t="shared" si="4"/>
        <v>16.05</v>
      </c>
      <c r="AA22" s="187">
        <f t="shared" si="4"/>
        <v>18.5</v>
      </c>
      <c r="AB22" s="187">
        <f t="shared" si="4"/>
        <v>27.64</v>
      </c>
      <c r="AC22" s="187">
        <f t="shared" si="4"/>
        <v>28.77</v>
      </c>
      <c r="AD22" s="187">
        <f t="shared" si="4"/>
        <v>29.06</v>
      </c>
      <c r="AE22" s="187">
        <f t="shared" si="4"/>
        <v>25.87</v>
      </c>
      <c r="AF22" s="187">
        <f t="shared" si="4"/>
        <v>23.37</v>
      </c>
      <c r="AG22" s="187">
        <f t="shared" si="4"/>
        <v>36.99</v>
      </c>
      <c r="AH22" s="187">
        <f t="shared" si="4"/>
        <v>36.729999999999997</v>
      </c>
      <c r="AI22" s="187">
        <f t="shared" si="4"/>
        <v>36.85</v>
      </c>
      <c r="AK22" s="190">
        <f t="shared" si="1"/>
        <v>6.5548400868049375E-2</v>
      </c>
    </row>
    <row r="23" spans="3:37">
      <c r="C23" s="155" t="s">
        <v>510</v>
      </c>
      <c r="F23" s="187">
        <f>F15</f>
        <v>6.77</v>
      </c>
      <c r="G23" s="187">
        <f t="shared" ref="G23:AI23" si="5">G15</f>
        <v>6.77</v>
      </c>
      <c r="H23" s="187">
        <f t="shared" si="5"/>
        <v>6.77</v>
      </c>
      <c r="I23" s="187">
        <f t="shared" si="5"/>
        <v>6.77</v>
      </c>
      <c r="J23" s="187">
        <f t="shared" si="5"/>
        <v>6.77</v>
      </c>
      <c r="K23" s="187">
        <f t="shared" si="5"/>
        <v>6.77</v>
      </c>
      <c r="L23" s="187">
        <f t="shared" si="5"/>
        <v>7.85</v>
      </c>
      <c r="M23" s="187">
        <f t="shared" si="5"/>
        <v>7.85</v>
      </c>
      <c r="N23" s="187">
        <f t="shared" si="5"/>
        <v>8.99</v>
      </c>
      <c r="O23" s="187">
        <f t="shared" si="5"/>
        <v>8.11</v>
      </c>
      <c r="P23" s="187">
        <f t="shared" si="5"/>
        <v>6.91</v>
      </c>
      <c r="Q23" s="187">
        <f t="shared" si="5"/>
        <v>6.41</v>
      </c>
      <c r="R23" s="187">
        <f t="shared" si="5"/>
        <v>6.47</v>
      </c>
      <c r="S23" s="187">
        <f t="shared" si="5"/>
        <v>6.65</v>
      </c>
      <c r="T23" s="187">
        <f t="shared" si="5"/>
        <v>6.48</v>
      </c>
      <c r="U23" s="187">
        <f t="shared" si="5"/>
        <v>6.74</v>
      </c>
      <c r="V23" s="187">
        <f t="shared" si="5"/>
        <v>6.48</v>
      </c>
      <c r="W23" s="187">
        <f t="shared" si="5"/>
        <v>6.78</v>
      </c>
      <c r="X23" s="187">
        <f t="shared" si="5"/>
        <v>6.62</v>
      </c>
      <c r="Y23" s="187">
        <f t="shared" si="5"/>
        <v>6.51</v>
      </c>
      <c r="Z23" s="187">
        <f t="shared" si="5"/>
        <v>6.55</v>
      </c>
      <c r="AA23" s="187">
        <f t="shared" si="5"/>
        <v>6.4</v>
      </c>
      <c r="AB23" s="187">
        <f t="shared" si="5"/>
        <v>6.43</v>
      </c>
      <c r="AC23" s="187">
        <f t="shared" si="5"/>
        <v>6.41</v>
      </c>
      <c r="AD23" s="187">
        <f t="shared" si="5"/>
        <v>6.47</v>
      </c>
      <c r="AE23" s="187">
        <f t="shared" si="5"/>
        <v>6.39</v>
      </c>
      <c r="AF23" s="187">
        <f t="shared" si="5"/>
        <v>6.69</v>
      </c>
      <c r="AG23" s="187">
        <f t="shared" si="5"/>
        <v>6.76</v>
      </c>
      <c r="AH23" s="187">
        <f t="shared" si="5"/>
        <v>7.07</v>
      </c>
      <c r="AI23" s="187">
        <f t="shared" si="5"/>
        <v>6.75</v>
      </c>
      <c r="AK23" s="190">
        <f t="shared" si="1"/>
        <v>1.2006830552492083E-2</v>
      </c>
    </row>
    <row r="24" spans="3:37">
      <c r="C24" s="155" t="s">
        <v>513</v>
      </c>
      <c r="F24" s="187">
        <f>F11+F8+F14</f>
        <v>46.350000000000009</v>
      </c>
      <c r="G24" s="187">
        <f t="shared" ref="G24:AI24" si="6">G11+G8+G14</f>
        <v>47.17</v>
      </c>
      <c r="H24" s="187">
        <f t="shared" si="6"/>
        <v>46.97</v>
      </c>
      <c r="I24" s="187">
        <f t="shared" si="6"/>
        <v>51.180000000000007</v>
      </c>
      <c r="J24" s="187">
        <f t="shared" si="6"/>
        <v>52.989999999999995</v>
      </c>
      <c r="K24" s="187">
        <f t="shared" si="6"/>
        <v>54.03</v>
      </c>
      <c r="L24" s="187">
        <f t="shared" si="6"/>
        <v>52.99</v>
      </c>
      <c r="M24" s="187">
        <f t="shared" si="6"/>
        <v>53.63</v>
      </c>
      <c r="N24" s="187">
        <f t="shared" si="6"/>
        <v>52.27</v>
      </c>
      <c r="O24" s="187">
        <f t="shared" si="6"/>
        <v>50.82</v>
      </c>
      <c r="P24" s="187">
        <f t="shared" si="6"/>
        <v>49.6</v>
      </c>
      <c r="Q24" s="187">
        <f t="shared" si="6"/>
        <v>48.22</v>
      </c>
      <c r="R24" s="187">
        <f t="shared" si="6"/>
        <v>50.699999999999996</v>
      </c>
      <c r="S24" s="187">
        <f t="shared" si="6"/>
        <v>54</v>
      </c>
      <c r="T24" s="187">
        <f t="shared" si="6"/>
        <v>55.599999999999994</v>
      </c>
      <c r="U24" s="187">
        <f t="shared" si="6"/>
        <v>56.33</v>
      </c>
      <c r="V24" s="187">
        <f t="shared" si="6"/>
        <v>57.58</v>
      </c>
      <c r="W24" s="187">
        <f t="shared" si="6"/>
        <v>59.12</v>
      </c>
      <c r="X24" s="187">
        <f t="shared" si="6"/>
        <v>60.97</v>
      </c>
      <c r="Y24" s="187">
        <f t="shared" si="6"/>
        <v>61.34</v>
      </c>
      <c r="Z24" s="187">
        <f t="shared" si="6"/>
        <v>64.31</v>
      </c>
      <c r="AA24" s="187">
        <f t="shared" si="6"/>
        <v>66.290000000000006</v>
      </c>
      <c r="AB24" s="187">
        <f t="shared" si="6"/>
        <v>67.990000000000009</v>
      </c>
      <c r="AC24" s="187">
        <f t="shared" si="6"/>
        <v>67.98</v>
      </c>
      <c r="AD24" s="187">
        <f t="shared" si="6"/>
        <v>68.87</v>
      </c>
      <c r="AE24" s="187">
        <f t="shared" si="6"/>
        <v>68.680000000000007</v>
      </c>
      <c r="AF24" s="187">
        <f t="shared" si="6"/>
        <v>68.260000000000005</v>
      </c>
      <c r="AG24" s="187">
        <f t="shared" si="6"/>
        <v>70.259999999999991</v>
      </c>
      <c r="AH24" s="187">
        <f t="shared" si="6"/>
        <v>70.419999999999987</v>
      </c>
      <c r="AI24" s="187">
        <f t="shared" si="6"/>
        <v>71.900000000000006</v>
      </c>
      <c r="AK24" s="190">
        <f t="shared" si="1"/>
        <v>0.12789498025543419</v>
      </c>
    </row>
    <row r="25" spans="3:37">
      <c r="C25" s="155" t="s">
        <v>478</v>
      </c>
      <c r="F25" s="187">
        <f>SUM(F18:F24)</f>
        <v>338.43</v>
      </c>
      <c r="G25" s="187">
        <f t="shared" ref="G25:AI25" si="7">SUM(G18:G24)</f>
        <v>334.51</v>
      </c>
      <c r="H25" s="187">
        <f t="shared" si="7"/>
        <v>330.73</v>
      </c>
      <c r="I25" s="187">
        <f t="shared" si="7"/>
        <v>341.30999999999995</v>
      </c>
      <c r="J25" s="187">
        <f t="shared" si="7"/>
        <v>348.21999999999997</v>
      </c>
      <c r="K25" s="187">
        <f t="shared" si="7"/>
        <v>361.1</v>
      </c>
      <c r="L25" s="187">
        <f t="shared" si="7"/>
        <v>372.46000000000004</v>
      </c>
      <c r="M25" s="187">
        <f t="shared" si="7"/>
        <v>388.88000000000005</v>
      </c>
      <c r="N25" s="187">
        <f t="shared" si="7"/>
        <v>397.53000000000003</v>
      </c>
      <c r="O25" s="187">
        <f t="shared" si="7"/>
        <v>377.11</v>
      </c>
      <c r="P25" s="187">
        <f t="shared" si="7"/>
        <v>380.85000000000008</v>
      </c>
      <c r="Q25" s="187">
        <f t="shared" si="7"/>
        <v>414.37</v>
      </c>
      <c r="R25" s="187">
        <f t="shared" si="7"/>
        <v>429.46</v>
      </c>
      <c r="S25" s="187">
        <f t="shared" si="7"/>
        <v>453.48999999999995</v>
      </c>
      <c r="T25" s="187">
        <f t="shared" si="7"/>
        <v>481.99</v>
      </c>
      <c r="U25" s="187">
        <f t="shared" si="7"/>
        <v>482.28000000000003</v>
      </c>
      <c r="V25" s="187">
        <f t="shared" si="7"/>
        <v>484.92999999999995</v>
      </c>
      <c r="W25" s="187">
        <f t="shared" si="7"/>
        <v>506.16999999999996</v>
      </c>
      <c r="X25" s="187">
        <f t="shared" si="7"/>
        <v>539.07999999999993</v>
      </c>
      <c r="Y25" s="187">
        <f t="shared" si="7"/>
        <v>517.9</v>
      </c>
      <c r="Z25" s="187">
        <f t="shared" si="7"/>
        <v>540.67000000000007</v>
      </c>
      <c r="AA25" s="187">
        <f t="shared" si="7"/>
        <v>524.75</v>
      </c>
      <c r="AB25" s="187">
        <f t="shared" si="7"/>
        <v>545</v>
      </c>
      <c r="AC25" s="187">
        <f t="shared" si="7"/>
        <v>554.77</v>
      </c>
      <c r="AD25" s="187">
        <f t="shared" si="7"/>
        <v>567.32999999999993</v>
      </c>
      <c r="AE25" s="187">
        <f t="shared" si="7"/>
        <v>542.51</v>
      </c>
      <c r="AF25" s="187">
        <f t="shared" si="7"/>
        <v>542.88</v>
      </c>
      <c r="AG25" s="187">
        <f t="shared" si="7"/>
        <v>557.44999999999993</v>
      </c>
      <c r="AH25" s="187">
        <f t="shared" si="7"/>
        <v>556.71</v>
      </c>
      <c r="AI25" s="187">
        <f t="shared" si="7"/>
        <v>562.18000000000006</v>
      </c>
      <c r="AK25" s="190">
        <f t="shared" si="1"/>
        <v>1</v>
      </c>
    </row>
    <row r="27" spans="3:37">
      <c r="C27" s="155" t="s">
        <v>514</v>
      </c>
      <c r="AI27" s="191"/>
    </row>
    <row r="28" spans="3:37">
      <c r="F28" s="187"/>
    </row>
    <row r="29" spans="3:37">
      <c r="F29" s="187"/>
    </row>
    <row r="30" spans="3:37">
      <c r="F30" s="187"/>
    </row>
    <row r="31" spans="3:37">
      <c r="F31" s="187"/>
    </row>
    <row r="32" spans="3:37">
      <c r="F32" s="187"/>
    </row>
    <row r="33" spans="6:6">
      <c r="F33" s="187"/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V63"/>
  <sheetViews>
    <sheetView zoomScale="85" zoomScaleNormal="85" workbookViewId="0">
      <selection activeCell="A2" sqref="A2"/>
    </sheetView>
  </sheetViews>
  <sheetFormatPr defaultColWidth="11.1640625" defaultRowHeight="15.5"/>
  <cols>
    <col min="1" max="1" width="29.1640625" customWidth="1"/>
  </cols>
  <sheetData>
    <row r="1" spans="1:65">
      <c r="A1" t="s">
        <v>311</v>
      </c>
    </row>
    <row r="2" spans="1:65">
      <c r="A2" s="83" t="s">
        <v>312</v>
      </c>
    </row>
    <row r="3" spans="1:65">
      <c r="A3" s="122"/>
      <c r="B3" s="122"/>
      <c r="C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</row>
    <row r="4" spans="1:65" s="78" customFormat="1">
      <c r="A4" s="171"/>
      <c r="B4" s="171">
        <v>1992</v>
      </c>
      <c r="C4" s="171">
        <v>1997</v>
      </c>
      <c r="D4" s="78">
        <v>2000</v>
      </c>
      <c r="E4" s="171">
        <v>2001</v>
      </c>
      <c r="F4" s="78">
        <v>2002</v>
      </c>
      <c r="G4" s="171">
        <v>2003</v>
      </c>
      <c r="H4" s="78">
        <v>2004</v>
      </c>
      <c r="I4" s="171">
        <v>2005</v>
      </c>
      <c r="J4" s="78">
        <v>2006</v>
      </c>
      <c r="K4" s="171">
        <v>2007</v>
      </c>
      <c r="L4" s="78">
        <v>2008</v>
      </c>
      <c r="M4" s="171">
        <v>2009</v>
      </c>
      <c r="N4" s="78">
        <v>2010</v>
      </c>
      <c r="O4" s="171">
        <v>2011</v>
      </c>
      <c r="P4" s="78">
        <v>2012</v>
      </c>
      <c r="Q4" s="171">
        <v>2013</v>
      </c>
      <c r="R4" s="78">
        <v>2014</v>
      </c>
      <c r="S4" s="171">
        <v>2015</v>
      </c>
      <c r="T4" s="78">
        <v>2016</v>
      </c>
      <c r="U4" s="171">
        <v>2017</v>
      </c>
      <c r="V4" s="78">
        <v>2018</v>
      </c>
      <c r="W4" s="171">
        <v>2019</v>
      </c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</row>
    <row r="5" spans="1:65" s="166" customFormat="1" ht="14.5">
      <c r="A5" s="122" t="s">
        <v>481</v>
      </c>
      <c r="B5" s="168">
        <v>42.037143772</v>
      </c>
      <c r="C5" s="168">
        <v>41.114313160400002</v>
      </c>
      <c r="D5" s="168">
        <v>40.771693880000001</v>
      </c>
      <c r="E5" s="168">
        <v>41.45323776</v>
      </c>
      <c r="F5" s="168">
        <v>42.13478164</v>
      </c>
      <c r="G5" s="168">
        <v>42.81632553</v>
      </c>
      <c r="H5" s="168">
        <v>43.49786941</v>
      </c>
      <c r="I5" s="168">
        <v>44.179413289999999</v>
      </c>
      <c r="J5" s="168">
        <v>44.860957169999999</v>
      </c>
      <c r="K5" s="168">
        <v>45.542501049999998</v>
      </c>
      <c r="L5" s="168">
        <v>46.224044929999998</v>
      </c>
      <c r="M5" s="168">
        <v>46.905588809999998</v>
      </c>
      <c r="N5" s="168">
        <v>47.587132689999997</v>
      </c>
      <c r="O5" s="168">
        <v>48.268676569999997</v>
      </c>
      <c r="P5" s="168">
        <v>48.950220450000003</v>
      </c>
      <c r="Q5" s="168">
        <v>45.744476460000001</v>
      </c>
      <c r="R5" s="168">
        <v>52.747358310000003</v>
      </c>
      <c r="S5" s="168">
        <v>59.750240150000003</v>
      </c>
      <c r="T5" s="168">
        <v>60.99903939</v>
      </c>
      <c r="U5" s="168">
        <v>62.055715659999997</v>
      </c>
      <c r="V5" s="168">
        <v>63.560678830000001</v>
      </c>
      <c r="W5" s="168">
        <v>63.560678830000001</v>
      </c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</row>
    <row r="6" spans="1:65" s="167" customFormat="1" ht="14.5">
      <c r="A6" s="167" t="s">
        <v>482</v>
      </c>
      <c r="B6" s="169">
        <v>13.662070084503757</v>
      </c>
      <c r="C6" s="169">
        <v>16.100938901790563</v>
      </c>
      <c r="D6" s="169"/>
      <c r="E6" s="169"/>
      <c r="F6" s="169">
        <v>17.942708402538685</v>
      </c>
      <c r="G6" s="169"/>
      <c r="H6" s="169"/>
      <c r="I6" s="169"/>
      <c r="J6" s="169"/>
      <c r="K6" s="169">
        <v>20.929955383824229</v>
      </c>
      <c r="L6" s="169"/>
      <c r="M6" s="169"/>
      <c r="N6" s="169"/>
      <c r="O6" s="169"/>
      <c r="P6" s="169">
        <v>21.536585417507389</v>
      </c>
      <c r="Q6" s="169"/>
      <c r="R6" s="169"/>
      <c r="S6" s="169"/>
      <c r="T6" s="169"/>
      <c r="U6" s="169">
        <v>18.217505351242075</v>
      </c>
      <c r="V6" s="169">
        <v>18.050748866322579</v>
      </c>
      <c r="W6" s="1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</row>
    <row r="7" spans="1:65" s="72" customFormat="1"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</row>
    <row r="8" spans="1:65">
      <c r="A8" s="165" t="s">
        <v>226</v>
      </c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</row>
    <row r="9" spans="1:6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</row>
    <row r="10" spans="1:6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</row>
    <row r="11" spans="1:6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</row>
    <row r="12" spans="1:65">
      <c r="A12" s="52"/>
      <c r="B12" s="70"/>
      <c r="C12" s="72"/>
      <c r="D12" s="7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</row>
    <row r="13" spans="1:65">
      <c r="A13" s="52"/>
      <c r="B13" s="70"/>
      <c r="C13" s="70"/>
      <c r="D13" s="70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</row>
    <row r="14" spans="1:65">
      <c r="A14" s="52"/>
      <c r="B14" s="70"/>
      <c r="C14" s="72"/>
      <c r="D14" s="7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</row>
    <row r="15" spans="1:65">
      <c r="A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</row>
    <row r="16" spans="1:65">
      <c r="A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</row>
    <row r="17" spans="1:65">
      <c r="A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</row>
    <row r="18" spans="1:65">
      <c r="A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</row>
    <row r="19" spans="1:65">
      <c r="A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</row>
    <row r="20" spans="1:65">
      <c r="A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</row>
    <row r="21" spans="1:65">
      <c r="A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</row>
    <row r="22" spans="1:65">
      <c r="A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</row>
    <row r="23" spans="1:65">
      <c r="A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</row>
    <row r="24" spans="1:65">
      <c r="A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</row>
    <row r="25" spans="1:65">
      <c r="A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</row>
    <row r="26" spans="1:65">
      <c r="A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</row>
    <row r="27" spans="1:65">
      <c r="A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</row>
    <row r="28" spans="1:65">
      <c r="A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</row>
    <row r="29" spans="1:6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</row>
    <row r="30" spans="1:6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</row>
    <row r="31" spans="1:6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</row>
    <row r="32" spans="1:65" ht="5" customHeight="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</row>
    <row r="33" spans="1:65" hidden="1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</row>
    <row r="38" spans="1:65">
      <c r="A38" t="s">
        <v>365</v>
      </c>
      <c r="B38" t="s">
        <v>366</v>
      </c>
      <c r="E38" t="s">
        <v>435</v>
      </c>
    </row>
    <row r="39" spans="1:65">
      <c r="A39" t="s">
        <v>367</v>
      </c>
      <c r="B39" s="82">
        <v>44607</v>
      </c>
    </row>
    <row r="41" spans="1:65">
      <c r="A41" t="s">
        <v>368</v>
      </c>
      <c r="B41" t="s">
        <v>369</v>
      </c>
      <c r="C41" t="s">
        <v>370</v>
      </c>
      <c r="D41" t="s">
        <v>371</v>
      </c>
      <c r="E41" t="s">
        <v>372</v>
      </c>
      <c r="F41" t="s">
        <v>373</v>
      </c>
      <c r="G41" t="s">
        <v>374</v>
      </c>
      <c r="H41" t="s">
        <v>375</v>
      </c>
      <c r="I41" t="s">
        <v>376</v>
      </c>
      <c r="J41" t="s">
        <v>377</v>
      </c>
      <c r="K41" t="s">
        <v>378</v>
      </c>
      <c r="L41" t="s">
        <v>379</v>
      </c>
      <c r="M41" t="s">
        <v>380</v>
      </c>
      <c r="N41" t="s">
        <v>381</v>
      </c>
      <c r="O41" t="s">
        <v>382</v>
      </c>
      <c r="P41" t="s">
        <v>383</v>
      </c>
      <c r="Q41" t="s">
        <v>384</v>
      </c>
      <c r="R41" t="s">
        <v>385</v>
      </c>
      <c r="S41" t="s">
        <v>386</v>
      </c>
      <c r="T41" t="s">
        <v>387</v>
      </c>
      <c r="U41" t="s">
        <v>388</v>
      </c>
      <c r="V41" t="s">
        <v>389</v>
      </c>
      <c r="W41" t="s">
        <v>390</v>
      </c>
      <c r="X41" t="s">
        <v>391</v>
      </c>
      <c r="Y41" t="s">
        <v>392</v>
      </c>
      <c r="Z41" t="s">
        <v>393</v>
      </c>
      <c r="AA41" t="s">
        <v>394</v>
      </c>
      <c r="AB41" t="s">
        <v>395</v>
      </c>
      <c r="AC41" t="s">
        <v>396</v>
      </c>
      <c r="AD41" t="s">
        <v>397</v>
      </c>
      <c r="AE41" t="s">
        <v>398</v>
      </c>
      <c r="AF41" t="s">
        <v>399</v>
      </c>
      <c r="AG41" t="s">
        <v>400</v>
      </c>
      <c r="AH41" t="s">
        <v>401</v>
      </c>
      <c r="AI41" t="s">
        <v>402</v>
      </c>
      <c r="AJ41" t="s">
        <v>403</v>
      </c>
      <c r="AK41" t="s">
        <v>404</v>
      </c>
      <c r="AL41" t="s">
        <v>405</v>
      </c>
      <c r="AM41" t="s">
        <v>406</v>
      </c>
      <c r="AN41" t="s">
        <v>407</v>
      </c>
      <c r="AO41" t="s">
        <v>408</v>
      </c>
      <c r="AP41" t="s">
        <v>409</v>
      </c>
      <c r="AQ41" t="s">
        <v>410</v>
      </c>
      <c r="AR41" t="s">
        <v>411</v>
      </c>
      <c r="AS41" t="s">
        <v>412</v>
      </c>
      <c r="AT41" t="s">
        <v>413</v>
      </c>
      <c r="AU41" t="s">
        <v>414</v>
      </c>
      <c r="AV41" t="s">
        <v>415</v>
      </c>
      <c r="AW41" t="s">
        <v>416</v>
      </c>
      <c r="AX41" t="s">
        <v>417</v>
      </c>
      <c r="AY41" t="s">
        <v>418</v>
      </c>
      <c r="AZ41" t="s">
        <v>419</v>
      </c>
      <c r="BA41" t="s">
        <v>420</v>
      </c>
    </row>
    <row r="42" spans="1:65">
      <c r="A42" t="s">
        <v>421</v>
      </c>
      <c r="B42" t="s">
        <v>422</v>
      </c>
      <c r="C42" t="s">
        <v>423</v>
      </c>
      <c r="D42" t="s">
        <v>424</v>
      </c>
      <c r="E42">
        <v>19.189711649439033</v>
      </c>
      <c r="J42">
        <v>1.3675835011192012</v>
      </c>
      <c r="O42">
        <v>1.5922198291481018</v>
      </c>
      <c r="T42">
        <v>2.5290820002074978</v>
      </c>
      <c r="Y42">
        <v>3.5279147983641423</v>
      </c>
      <c r="AD42">
        <v>3.9283123619459586</v>
      </c>
      <c r="AH42">
        <v>23.998540892193308</v>
      </c>
      <c r="AI42">
        <v>4.6391731678759331</v>
      </c>
      <c r="AL42">
        <v>23.052272478639381</v>
      </c>
      <c r="AN42">
        <v>6.1998685599142078</v>
      </c>
      <c r="AS42">
        <v>8.1494816452248315</v>
      </c>
      <c r="AU42">
        <v>66.429625714310689</v>
      </c>
      <c r="AX42">
        <v>10.127133921861175</v>
      </c>
    </row>
    <row r="43" spans="1:65">
      <c r="A43" t="s">
        <v>425</v>
      </c>
      <c r="B43" t="s">
        <v>426</v>
      </c>
      <c r="C43" t="s">
        <v>423</v>
      </c>
      <c r="D43" t="s">
        <v>424</v>
      </c>
      <c r="E43">
        <v>26.178741795276345</v>
      </c>
      <c r="J43">
        <v>23.211410752550936</v>
      </c>
      <c r="O43">
        <v>20.229647031048106</v>
      </c>
      <c r="T43">
        <v>24.801130315980373</v>
      </c>
      <c r="Y43">
        <v>28.379183987576162</v>
      </c>
      <c r="AD43">
        <v>31.971771119391917</v>
      </c>
      <c r="AI43">
        <v>35.89152773144356</v>
      </c>
      <c r="AN43">
        <v>42.44160612532589</v>
      </c>
      <c r="AS43">
        <v>44.799994416346635</v>
      </c>
      <c r="AX43">
        <v>48.857157593592682</v>
      </c>
    </row>
    <row r="44" spans="1:65">
      <c r="A44" t="s">
        <v>427</v>
      </c>
      <c r="B44" t="s">
        <v>428</v>
      </c>
      <c r="C44" t="s">
        <v>423</v>
      </c>
      <c r="D44" t="s">
        <v>424</v>
      </c>
      <c r="E44">
        <v>29.341934004496881</v>
      </c>
      <c r="J44">
        <v>14.053632918476271</v>
      </c>
      <c r="O44">
        <v>6.6102260057180455</v>
      </c>
      <c r="T44">
        <v>8.8425089275310231</v>
      </c>
      <c r="Y44">
        <v>9.8478069794629395</v>
      </c>
      <c r="AD44">
        <v>10.135282656181445</v>
      </c>
      <c r="AI44">
        <v>10.290173970585505</v>
      </c>
      <c r="AN44">
        <v>12.805247735913609</v>
      </c>
      <c r="AS44">
        <v>12.549823416785497</v>
      </c>
      <c r="AX44">
        <v>13.572100938228983</v>
      </c>
    </row>
    <row r="45" spans="1:65">
      <c r="A45" t="s">
        <v>429</v>
      </c>
      <c r="B45" t="s">
        <v>430</v>
      </c>
      <c r="C45" t="s">
        <v>423</v>
      </c>
      <c r="D45" t="s">
        <v>424</v>
      </c>
      <c r="E45">
        <v>29.341934004496881</v>
      </c>
      <c r="J45">
        <v>14.053632918476271</v>
      </c>
      <c r="O45">
        <v>6.6102260057180455</v>
      </c>
      <c r="T45">
        <v>8.8425089275310231</v>
      </c>
      <c r="Y45">
        <v>9.8478069794629359</v>
      </c>
      <c r="AD45">
        <v>10.135282656181447</v>
      </c>
      <c r="AI45">
        <v>10.290173970585512</v>
      </c>
      <c r="AN45">
        <v>12.805247735913605</v>
      </c>
      <c r="AS45">
        <v>12.549823416785497</v>
      </c>
      <c r="AX45">
        <v>13.572100938228976</v>
      </c>
    </row>
    <row r="46" spans="1:65">
      <c r="A46" t="s">
        <v>431</v>
      </c>
      <c r="B46" t="s">
        <v>432</v>
      </c>
      <c r="C46" t="s">
        <v>423</v>
      </c>
      <c r="D46" t="s">
        <v>424</v>
      </c>
      <c r="E46">
        <v>25.621169422045135</v>
      </c>
      <c r="J46">
        <v>3.9510739173684857</v>
      </c>
      <c r="O46">
        <v>8.753721804545787</v>
      </c>
      <c r="T46">
        <v>10.19279028686562</v>
      </c>
      <c r="Y46">
        <v>11.735001273967027</v>
      </c>
      <c r="AD46">
        <v>12.890871285329091</v>
      </c>
      <c r="AH46">
        <v>23.998540892193308</v>
      </c>
      <c r="AI46">
        <v>14.175585138078374</v>
      </c>
      <c r="AL46">
        <v>23.052272478639381</v>
      </c>
      <c r="AN46">
        <v>16.201353693163242</v>
      </c>
      <c r="AS46">
        <v>17.914602496750206</v>
      </c>
      <c r="AU46">
        <v>66.429625714310689</v>
      </c>
      <c r="AX46">
        <v>20.436579841254119</v>
      </c>
    </row>
    <row r="47" spans="1:65">
      <c r="A47" t="s">
        <v>433</v>
      </c>
      <c r="B47" t="s">
        <v>434</v>
      </c>
      <c r="C47" t="s">
        <v>423</v>
      </c>
      <c r="D47" t="s">
        <v>424</v>
      </c>
      <c r="Y47">
        <v>12.48672994680061</v>
      </c>
      <c r="AD47">
        <v>14.715778388258871</v>
      </c>
      <c r="AI47">
        <v>16.857401203366198</v>
      </c>
      <c r="AN47">
        <v>20.975954815131331</v>
      </c>
      <c r="AS47">
        <v>22.007844361476963</v>
      </c>
      <c r="AX47">
        <v>16.687245640483432</v>
      </c>
    </row>
    <row r="51" spans="1:74">
      <c r="A51" s="96" t="s">
        <v>365</v>
      </c>
      <c r="B51" s="96" t="s">
        <v>366</v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</row>
    <row r="52" spans="1:74">
      <c r="A52" s="96" t="s">
        <v>367</v>
      </c>
      <c r="B52" s="121">
        <v>44607</v>
      </c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</row>
    <row r="53" spans="1:74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</row>
    <row r="54" spans="1:74">
      <c r="A54" s="96" t="s">
        <v>368</v>
      </c>
      <c r="B54" s="96" t="s">
        <v>369</v>
      </c>
      <c r="C54" s="96" t="s">
        <v>370</v>
      </c>
      <c r="D54" s="96" t="s">
        <v>371</v>
      </c>
      <c r="E54" s="96">
        <v>1972</v>
      </c>
      <c r="F54" s="96">
        <v>1973</v>
      </c>
      <c r="G54" s="96">
        <v>1974</v>
      </c>
      <c r="H54" s="96">
        <v>1975</v>
      </c>
      <c r="I54" s="96">
        <v>1976</v>
      </c>
      <c r="J54" s="96">
        <v>1977</v>
      </c>
      <c r="K54" s="96">
        <v>1978</v>
      </c>
      <c r="L54" s="96">
        <v>1979</v>
      </c>
      <c r="M54" s="96">
        <v>1980</v>
      </c>
      <c r="N54" s="96">
        <v>1981</v>
      </c>
      <c r="O54" s="96">
        <v>1982</v>
      </c>
      <c r="P54" s="96">
        <v>1983</v>
      </c>
      <c r="Q54" s="96">
        <v>1984</v>
      </c>
      <c r="R54" s="96">
        <v>1985</v>
      </c>
      <c r="S54" s="96">
        <v>1986</v>
      </c>
      <c r="T54" s="96">
        <v>1987</v>
      </c>
      <c r="U54" s="96">
        <v>1988</v>
      </c>
      <c r="V54" s="96">
        <v>1989</v>
      </c>
      <c r="W54" s="96">
        <v>1990</v>
      </c>
      <c r="X54" s="96">
        <v>1991</v>
      </c>
      <c r="Y54" s="96">
        <v>1992</v>
      </c>
      <c r="Z54" s="96">
        <v>1993</v>
      </c>
      <c r="AA54" s="96">
        <v>1994</v>
      </c>
      <c r="AB54" s="96">
        <v>1995</v>
      </c>
      <c r="AC54" s="96">
        <v>1996</v>
      </c>
      <c r="AD54" s="96">
        <v>1997</v>
      </c>
      <c r="AE54" s="96">
        <v>1998</v>
      </c>
      <c r="AF54" s="96">
        <v>1999</v>
      </c>
      <c r="AG54" s="96">
        <v>2000</v>
      </c>
      <c r="AH54" s="96">
        <v>2001</v>
      </c>
      <c r="AI54" s="96">
        <v>2002</v>
      </c>
      <c r="AJ54" s="96">
        <v>2003</v>
      </c>
      <c r="AK54" s="96">
        <v>2004</v>
      </c>
      <c r="AL54" s="96">
        <v>2005</v>
      </c>
      <c r="AM54" s="96">
        <v>2006</v>
      </c>
      <c r="AN54" s="96">
        <v>2007</v>
      </c>
      <c r="AO54" s="96">
        <v>2008</v>
      </c>
      <c r="AP54" s="96">
        <v>2009</v>
      </c>
      <c r="AQ54" s="96">
        <v>2010</v>
      </c>
      <c r="AR54" s="96">
        <v>2011</v>
      </c>
      <c r="AS54" s="96">
        <v>2012</v>
      </c>
      <c r="AT54" s="96">
        <v>2013</v>
      </c>
      <c r="AU54" s="96">
        <v>2014</v>
      </c>
      <c r="AV54" s="96">
        <v>2015</v>
      </c>
      <c r="AW54" s="96">
        <v>2016</v>
      </c>
      <c r="AX54" s="96">
        <v>2017</v>
      </c>
      <c r="AY54" s="96">
        <v>2018</v>
      </c>
      <c r="AZ54" s="96">
        <v>2019</v>
      </c>
      <c r="BA54" s="96">
        <v>2020</v>
      </c>
      <c r="BB54" s="96"/>
    </row>
    <row r="55" spans="1:74">
      <c r="A55" s="96" t="s">
        <v>421</v>
      </c>
      <c r="B55" s="96" t="s">
        <v>422</v>
      </c>
      <c r="C55" s="96" t="s">
        <v>436</v>
      </c>
      <c r="D55" s="96" t="s">
        <v>437</v>
      </c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>
        <v>2687.3858260000002</v>
      </c>
      <c r="AE55" s="96"/>
      <c r="AF55" s="96"/>
      <c r="AG55" s="96"/>
      <c r="AH55" s="96"/>
      <c r="AI55" s="96">
        <v>2813.1345780000001</v>
      </c>
      <c r="AJ55" s="96"/>
      <c r="AK55" s="96"/>
      <c r="AL55" s="96"/>
      <c r="AM55" s="96"/>
      <c r="AN55" s="96">
        <v>3067.9401819999998</v>
      </c>
      <c r="AO55" s="96"/>
      <c r="AP55" s="96"/>
      <c r="AQ55" s="96"/>
      <c r="AR55" s="96"/>
      <c r="AS55" s="96">
        <v>3183.9153959999999</v>
      </c>
      <c r="AT55" s="96"/>
      <c r="AU55" s="96"/>
      <c r="AV55" s="96"/>
      <c r="AW55" s="96"/>
      <c r="AX55" s="96">
        <v>3338.6692240000002</v>
      </c>
      <c r="AY55" s="96"/>
      <c r="AZ55" s="96"/>
      <c r="BA55" s="96"/>
      <c r="BB55" s="96"/>
      <c r="BC55" s="120"/>
      <c r="BD55" s="120"/>
      <c r="BE55" s="120"/>
      <c r="BF55" s="120"/>
      <c r="BG55" s="120"/>
      <c r="BH55" s="120"/>
      <c r="BI55" s="120"/>
      <c r="BJ55" s="120"/>
    </row>
    <row r="56" spans="1:74">
      <c r="A56" s="96" t="s">
        <v>425</v>
      </c>
      <c r="B56" s="96" t="s">
        <v>426</v>
      </c>
      <c r="C56" s="96" t="s">
        <v>436</v>
      </c>
      <c r="D56" s="96" t="s">
        <v>437</v>
      </c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>
        <v>849.90180529999998</v>
      </c>
      <c r="Z56" s="96"/>
      <c r="AA56" s="96"/>
      <c r="AB56" s="96"/>
      <c r="AC56" s="96"/>
      <c r="AD56" s="96">
        <v>903.20489250000003</v>
      </c>
      <c r="AE56" s="96"/>
      <c r="AF56" s="96"/>
      <c r="AG56" s="96"/>
      <c r="AH56" s="96"/>
      <c r="AI56" s="96">
        <v>884.76303780000001</v>
      </c>
      <c r="AJ56" s="96"/>
      <c r="AK56" s="96"/>
      <c r="AL56" s="96"/>
      <c r="AM56" s="96"/>
      <c r="AN56" s="96">
        <v>845.52598499999999</v>
      </c>
      <c r="AO56" s="96"/>
      <c r="AP56" s="96"/>
      <c r="AQ56" s="96"/>
      <c r="AR56" s="96"/>
      <c r="AS56" s="96">
        <v>813.22159769999996</v>
      </c>
      <c r="AT56" s="96"/>
      <c r="AU56" s="96"/>
      <c r="AV56" s="96"/>
      <c r="AW56" s="96"/>
      <c r="AX56" s="96">
        <v>778.66181259999996</v>
      </c>
      <c r="AY56" s="96"/>
      <c r="AZ56" s="96"/>
      <c r="BA56" s="96"/>
      <c r="BB56" s="96"/>
      <c r="BC56" s="120"/>
      <c r="BD56" s="120"/>
      <c r="BE56" s="120"/>
      <c r="BF56" s="120"/>
      <c r="BG56" s="120"/>
      <c r="BH56" s="120"/>
      <c r="BI56" s="120"/>
      <c r="BJ56" s="120"/>
    </row>
    <row r="57" spans="1:74">
      <c r="A57" s="96" t="s">
        <v>427</v>
      </c>
      <c r="B57" s="96" t="s">
        <v>428</v>
      </c>
      <c r="C57" s="96" t="s">
        <v>436</v>
      </c>
      <c r="D57" s="96" t="s">
        <v>437</v>
      </c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>
        <v>266.96446600000002</v>
      </c>
      <c r="Z57" s="96"/>
      <c r="AA57" s="96"/>
      <c r="AB57" s="96"/>
      <c r="AC57" s="96"/>
      <c r="AD57" s="96">
        <v>323.38229719999998</v>
      </c>
      <c r="AE57" s="96"/>
      <c r="AF57" s="96"/>
      <c r="AG57" s="96"/>
      <c r="AH57" s="96"/>
      <c r="AI57" s="96">
        <v>411.0815652</v>
      </c>
      <c r="AJ57" s="96"/>
      <c r="AK57" s="96"/>
      <c r="AL57" s="96"/>
      <c r="AM57" s="96"/>
      <c r="AN57" s="96">
        <v>428.891794</v>
      </c>
      <c r="AO57" s="96"/>
      <c r="AP57" s="96"/>
      <c r="AQ57" s="96"/>
      <c r="AR57" s="96"/>
      <c r="AS57" s="96">
        <v>560.4498413</v>
      </c>
      <c r="AT57" s="96"/>
      <c r="AU57" s="96"/>
      <c r="AV57" s="96"/>
      <c r="AW57" s="96"/>
      <c r="AX57" s="96">
        <v>590.42369510000003</v>
      </c>
      <c r="AY57" s="96"/>
      <c r="AZ57" s="96"/>
      <c r="BA57" s="96"/>
      <c r="BB57" s="96"/>
      <c r="BC57" s="120"/>
      <c r="BD57" s="120"/>
      <c r="BE57" s="120"/>
      <c r="BF57" s="120"/>
      <c r="BG57" s="120"/>
      <c r="BH57" s="120"/>
      <c r="BI57" s="120"/>
      <c r="BJ57" s="120"/>
    </row>
    <row r="58" spans="1:74">
      <c r="A58" s="96" t="s">
        <v>429</v>
      </c>
      <c r="B58" s="96" t="s">
        <v>430</v>
      </c>
      <c r="C58" s="96" t="s">
        <v>436</v>
      </c>
      <c r="D58" s="96" t="s">
        <v>437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>
        <v>266.96446600000002</v>
      </c>
      <c r="Z58" s="96"/>
      <c r="AA58" s="96"/>
      <c r="AB58" s="96"/>
      <c r="AC58" s="96"/>
      <c r="AD58" s="96">
        <v>323.38229719999998</v>
      </c>
      <c r="AE58" s="96"/>
      <c r="AF58" s="96"/>
      <c r="AG58" s="96"/>
      <c r="AH58" s="96"/>
      <c r="AI58" s="96">
        <v>411.0815652</v>
      </c>
      <c r="AJ58" s="96"/>
      <c r="AK58" s="96"/>
      <c r="AL58" s="96"/>
      <c r="AM58" s="96"/>
      <c r="AN58" s="96">
        <v>428.891794</v>
      </c>
      <c r="AO58" s="96"/>
      <c r="AP58" s="96"/>
      <c r="AQ58" s="96"/>
      <c r="AR58" s="96"/>
      <c r="AS58" s="96">
        <v>560.4498413</v>
      </c>
      <c r="AT58" s="96"/>
      <c r="AU58" s="96"/>
      <c r="AV58" s="96"/>
      <c r="AW58" s="96"/>
      <c r="AX58" s="96">
        <v>590.42369510000003</v>
      </c>
      <c r="AY58" s="96"/>
      <c r="AZ58" s="96"/>
      <c r="BA58" s="96"/>
      <c r="BB58" s="96"/>
      <c r="BC58" s="120"/>
      <c r="BD58" s="120"/>
      <c r="BE58" s="120"/>
      <c r="BF58" s="120"/>
      <c r="BG58" s="120"/>
      <c r="BH58" s="120"/>
      <c r="BI58" s="120"/>
      <c r="BJ58" s="120"/>
    </row>
    <row r="59" spans="1:74">
      <c r="A59" s="96" t="s">
        <v>431</v>
      </c>
      <c r="B59" s="96" t="s">
        <v>432</v>
      </c>
      <c r="C59" s="96" t="s">
        <v>436</v>
      </c>
      <c r="D59" s="96" t="s">
        <v>437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>
        <v>8762.7901590000001</v>
      </c>
      <c r="AE59" s="96"/>
      <c r="AF59" s="96"/>
      <c r="AG59" s="96"/>
      <c r="AH59" s="96"/>
      <c r="AI59" s="96">
        <v>9816.3081770000008</v>
      </c>
      <c r="AJ59" s="96"/>
      <c r="AK59" s="96"/>
      <c r="AL59" s="96"/>
      <c r="AM59" s="96"/>
      <c r="AN59" s="96">
        <v>10988.75902</v>
      </c>
      <c r="AO59" s="96"/>
      <c r="AP59" s="96"/>
      <c r="AQ59" s="96"/>
      <c r="AR59" s="96"/>
      <c r="AS59" s="96">
        <v>11553.66474</v>
      </c>
      <c r="AT59" s="96"/>
      <c r="AU59" s="96"/>
      <c r="AV59" s="96"/>
      <c r="AW59" s="96"/>
      <c r="AX59" s="96">
        <v>12219.660099999999</v>
      </c>
      <c r="AY59" s="96"/>
      <c r="AZ59" s="96"/>
      <c r="BA59" s="96"/>
      <c r="BB59" s="96"/>
      <c r="BC59" s="120"/>
      <c r="BD59" s="120"/>
      <c r="BE59" s="120"/>
      <c r="BF59" s="120"/>
      <c r="BG59" s="120"/>
      <c r="BH59" s="120"/>
      <c r="BI59" s="120"/>
      <c r="BJ59" s="120"/>
    </row>
    <row r="60" spans="1:74">
      <c r="A60" s="96" t="s">
        <v>433</v>
      </c>
      <c r="B60" s="96" t="s">
        <v>434</v>
      </c>
      <c r="C60" s="96" t="s">
        <v>436</v>
      </c>
      <c r="D60" s="96" t="s">
        <v>437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>
        <v>42.03714377</v>
      </c>
      <c r="Z60" s="96"/>
      <c r="AA60" s="96"/>
      <c r="AB60" s="96"/>
      <c r="AC60" s="96"/>
      <c r="AD60" s="96">
        <v>41.114313160000002</v>
      </c>
      <c r="AE60" s="96"/>
      <c r="AF60" s="96"/>
      <c r="AG60" s="96"/>
      <c r="AH60" s="96"/>
      <c r="AI60" s="96">
        <v>40.989269030000003</v>
      </c>
      <c r="AJ60" s="96"/>
      <c r="AK60" s="96"/>
      <c r="AL60" s="96"/>
      <c r="AM60" s="96"/>
      <c r="AN60" s="96">
        <v>41.533206890000002</v>
      </c>
      <c r="AO60" s="96"/>
      <c r="AP60" s="96"/>
      <c r="AQ60" s="96"/>
      <c r="AR60" s="96"/>
      <c r="AS60" s="96">
        <v>43.751816550000001</v>
      </c>
      <c r="AT60" s="96"/>
      <c r="AU60" s="96"/>
      <c r="AV60" s="96"/>
      <c r="AW60" s="96"/>
      <c r="AX60" s="96">
        <v>62.055715659999997</v>
      </c>
      <c r="AY60" s="96"/>
      <c r="AZ60" s="96"/>
      <c r="BA60" s="96"/>
      <c r="BB60" s="96"/>
      <c r="BC60" s="120"/>
      <c r="BD60" s="120"/>
      <c r="BE60" s="120"/>
      <c r="BF60" s="120"/>
      <c r="BG60" s="120"/>
      <c r="BH60" s="120"/>
      <c r="BI60" s="120"/>
      <c r="BJ60" s="120"/>
    </row>
    <row r="61" spans="1:74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120"/>
      <c r="BD61" s="120"/>
      <c r="BE61" s="120"/>
      <c r="BF61" s="120"/>
      <c r="BG61" s="120"/>
      <c r="BH61" s="120"/>
      <c r="BI61" s="120"/>
      <c r="BJ61" s="120"/>
    </row>
    <row r="62" spans="1:74">
      <c r="A62" s="120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20"/>
      <c r="BS62" s="120"/>
      <c r="BT62" s="120"/>
      <c r="BU62" s="120"/>
      <c r="BV62" s="120"/>
    </row>
    <row r="63" spans="1:74">
      <c r="A63" s="120"/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20"/>
      <c r="BS63" s="120"/>
      <c r="BT63" s="120"/>
      <c r="BU63" s="120"/>
      <c r="BV63" s="120"/>
    </row>
  </sheetData>
  <hyperlinks>
    <hyperlink ref="A2" r:id="rId1"/>
  </hyperlinks>
  <pageMargins left="0.75" right="0.75" top="1" bottom="1" header="0.5" footer="0.5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G116"/>
  <sheetViews>
    <sheetView zoomScale="90" zoomScaleNormal="90" zoomScalePageLayoutView="150" workbookViewId="0">
      <pane xSplit="9" ySplit="15" topLeftCell="J16" activePane="bottomRight" state="frozen"/>
      <selection pane="topRight" activeCell="J1" sqref="J1"/>
      <selection pane="bottomLeft" activeCell="A16" sqref="A16"/>
      <selection pane="bottomRight" activeCell="P58" sqref="P58"/>
    </sheetView>
  </sheetViews>
  <sheetFormatPr defaultColWidth="9.1640625" defaultRowHeight="11.5"/>
  <cols>
    <col min="1" max="1" width="33.6640625" style="5" customWidth="1"/>
    <col min="2" max="9" width="9.5" style="5" hidden="1" customWidth="1"/>
    <col min="10" max="16" width="9.5" style="5" customWidth="1"/>
    <col min="17" max="17" width="9.5" style="42" customWidth="1"/>
    <col min="18" max="29" width="9.5" style="5" customWidth="1"/>
    <col min="30" max="30" width="9.1640625" style="5"/>
    <col min="31" max="32" width="9" style="5" customWidth="1"/>
    <col min="33" max="33" width="9" style="8" customWidth="1"/>
    <col min="34" max="36" width="9.1640625" style="5"/>
    <col min="37" max="37" width="9.5" style="8" customWidth="1"/>
    <col min="38" max="16384" width="9.1640625" style="5"/>
  </cols>
  <sheetData>
    <row r="1" spans="1:59">
      <c r="A1" s="123" t="s">
        <v>364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5"/>
    </row>
    <row r="2" spans="1:59" ht="23">
      <c r="A2" s="46"/>
      <c r="B2" s="10" t="s">
        <v>56</v>
      </c>
      <c r="C2" s="10" t="s">
        <v>57</v>
      </c>
      <c r="D2" s="10" t="s">
        <v>58</v>
      </c>
      <c r="E2" s="10" t="s">
        <v>59</v>
      </c>
      <c r="F2" s="10" t="s">
        <v>60</v>
      </c>
      <c r="G2" s="10" t="s">
        <v>61</v>
      </c>
      <c r="H2" s="10" t="s">
        <v>62</v>
      </c>
      <c r="I2" s="10" t="s">
        <v>63</v>
      </c>
      <c r="J2" s="11" t="s">
        <v>64</v>
      </c>
      <c r="K2" s="11" t="s">
        <v>5</v>
      </c>
      <c r="L2" s="11" t="s">
        <v>6</v>
      </c>
      <c r="M2" s="10" t="s">
        <v>7</v>
      </c>
      <c r="N2" s="10" t="s">
        <v>8</v>
      </c>
      <c r="O2" s="10" t="s">
        <v>9</v>
      </c>
      <c r="P2" s="10" t="s">
        <v>10</v>
      </c>
      <c r="Q2" s="11" t="s">
        <v>11</v>
      </c>
      <c r="R2" s="10" t="s">
        <v>12</v>
      </c>
      <c r="S2" s="10" t="s">
        <v>13</v>
      </c>
      <c r="T2" s="10" t="s">
        <v>14</v>
      </c>
      <c r="U2" s="10" t="s">
        <v>15</v>
      </c>
      <c r="V2" s="11" t="s">
        <v>16</v>
      </c>
      <c r="W2" s="11" t="s">
        <v>17</v>
      </c>
      <c r="X2" s="11" t="s">
        <v>18</v>
      </c>
      <c r="Y2" s="10" t="s">
        <v>19</v>
      </c>
      <c r="Z2" s="10" t="s">
        <v>20</v>
      </c>
      <c r="AA2" s="10" t="s">
        <v>21</v>
      </c>
      <c r="AB2" s="10" t="s">
        <v>22</v>
      </c>
      <c r="AC2" s="10" t="s">
        <v>23</v>
      </c>
      <c r="AD2" s="10" t="s">
        <v>24</v>
      </c>
      <c r="AE2" s="12" t="s">
        <v>25</v>
      </c>
      <c r="AF2" s="12" t="s">
        <v>26</v>
      </c>
      <c r="AG2" s="12" t="s">
        <v>27</v>
      </c>
      <c r="AH2" s="12" t="s">
        <v>28</v>
      </c>
      <c r="AI2" s="12" t="s">
        <v>29</v>
      </c>
      <c r="AJ2" s="12" t="s">
        <v>30</v>
      </c>
      <c r="AK2" s="12" t="s">
        <v>31</v>
      </c>
      <c r="AL2" s="12" t="s">
        <v>32</v>
      </c>
      <c r="AM2" s="12" t="s">
        <v>33</v>
      </c>
      <c r="AN2" s="12" t="s">
        <v>34</v>
      </c>
      <c r="AO2" s="12" t="s">
        <v>35</v>
      </c>
      <c r="AP2" s="12" t="s">
        <v>36</v>
      </c>
      <c r="AQ2" s="12" t="s">
        <v>37</v>
      </c>
      <c r="AR2" s="12" t="s">
        <v>38</v>
      </c>
      <c r="AS2" s="12" t="s">
        <v>39</v>
      </c>
      <c r="AT2" s="12" t="s">
        <v>40</v>
      </c>
      <c r="AU2" s="12" t="s">
        <v>41</v>
      </c>
      <c r="AV2" s="12" t="s">
        <v>42</v>
      </c>
      <c r="AW2" s="12" t="s">
        <v>43</v>
      </c>
      <c r="AX2" s="12" t="s">
        <v>44</v>
      </c>
      <c r="AY2" s="12" t="s">
        <v>45</v>
      </c>
      <c r="AZ2" s="12" t="s">
        <v>46</v>
      </c>
      <c r="BA2" s="12" t="s">
        <v>47</v>
      </c>
      <c r="BB2" s="12" t="s">
        <v>48</v>
      </c>
      <c r="BC2" s="12" t="s">
        <v>49</v>
      </c>
      <c r="BD2" s="12" t="s">
        <v>50</v>
      </c>
      <c r="BE2" s="12" t="s">
        <v>483</v>
      </c>
      <c r="BF2" s="12" t="s">
        <v>484</v>
      </c>
      <c r="BG2" s="12" t="s">
        <v>485</v>
      </c>
    </row>
    <row r="3" spans="1:59" s="6" customFormat="1" hidden="1">
      <c r="A3" s="16" t="s">
        <v>65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  <c r="R3" s="17"/>
      <c r="S3" s="17"/>
      <c r="T3" s="17"/>
      <c r="U3" s="17"/>
      <c r="V3" s="17"/>
      <c r="W3" s="17"/>
      <c r="X3" s="17"/>
      <c r="Y3" s="17"/>
      <c r="Z3" s="13"/>
      <c r="AA3" s="13"/>
      <c r="AB3" s="13"/>
      <c r="AC3" s="13"/>
      <c r="AD3" s="13"/>
      <c r="AE3" s="15"/>
      <c r="AF3" s="15" t="s">
        <v>66</v>
      </c>
      <c r="AG3" s="15"/>
      <c r="AH3" s="15"/>
      <c r="AI3" s="15"/>
      <c r="AJ3" s="19"/>
      <c r="AK3" s="15"/>
      <c r="AL3" s="15"/>
      <c r="AM3" s="15"/>
      <c r="AN3" s="15"/>
      <c r="AO3" s="14"/>
      <c r="AP3" s="15"/>
      <c r="AQ3" s="14" t="s">
        <v>66</v>
      </c>
      <c r="AR3" s="14"/>
      <c r="AS3" s="15"/>
      <c r="AT3" s="15"/>
      <c r="AU3" s="15"/>
      <c r="AV3" s="15"/>
      <c r="AW3" s="15"/>
      <c r="AX3" s="15"/>
      <c r="AY3" s="15" t="s">
        <v>66</v>
      </c>
      <c r="AZ3" s="15"/>
      <c r="BA3" s="15" t="s">
        <v>66</v>
      </c>
      <c r="BB3" s="15"/>
      <c r="BC3" s="15"/>
      <c r="BD3" s="15"/>
    </row>
    <row r="4" spans="1:59" s="6" customFormat="1" hidden="1">
      <c r="A4" s="16" t="s">
        <v>67</v>
      </c>
      <c r="B4" s="17">
        <v>31544.169475634135</v>
      </c>
      <c r="C4" s="17">
        <v>31690.004274899242</v>
      </c>
      <c r="D4" s="17">
        <v>31838.561347040741</v>
      </c>
      <c r="E4" s="17">
        <v>31986.737346911716</v>
      </c>
      <c r="F4" s="17">
        <v>32135.250464542405</v>
      </c>
      <c r="G4" s="17">
        <v>32284.717073405962</v>
      </c>
      <c r="H4" s="17">
        <v>32435.251665137126</v>
      </c>
      <c r="I4" s="17">
        <v>32583.706575647957</v>
      </c>
      <c r="J4" s="17">
        <v>32732.35353752728</v>
      </c>
      <c r="K4" s="17">
        <v>32881.808748425086</v>
      </c>
      <c r="L4" s="20">
        <v>33033.351653668295</v>
      </c>
      <c r="M4" s="17">
        <v>33183.965986764284</v>
      </c>
      <c r="N4" s="17">
        <v>33334.831215828148</v>
      </c>
      <c r="O4" s="17">
        <v>33486.573600390599</v>
      </c>
      <c r="P4" s="17">
        <v>33639.97524833808</v>
      </c>
      <c r="Q4" s="18">
        <v>33792.078267895668</v>
      </c>
      <c r="R4" s="17">
        <v>33944.619072021022</v>
      </c>
      <c r="S4" s="17">
        <v>34098.232576993534</v>
      </c>
      <c r="T4" s="17">
        <v>34252.72633405574</v>
      </c>
      <c r="U4" s="17">
        <v>34405.0471012692</v>
      </c>
      <c r="V4" s="17">
        <v>34557.895041851996</v>
      </c>
      <c r="W4" s="17">
        <v>34711.906507384352</v>
      </c>
      <c r="X4" s="17">
        <v>34868.376281263554</v>
      </c>
      <c r="Y4" s="17">
        <v>35021.68904259432</v>
      </c>
      <c r="Z4" s="20">
        <v>35176.612513384309</v>
      </c>
      <c r="AA4" s="15">
        <v>35331.803190220693</v>
      </c>
      <c r="AB4" s="20">
        <v>35488.638544451976</v>
      </c>
      <c r="AC4" s="20">
        <v>35643.484722638881</v>
      </c>
      <c r="AD4" s="15">
        <v>35798.65330755707</v>
      </c>
      <c r="AE4" s="15">
        <v>35954.787302598837</v>
      </c>
      <c r="AF4" s="15">
        <v>36113.613316470655</v>
      </c>
      <c r="AG4" s="15">
        <v>36271.98652428198</v>
      </c>
      <c r="AH4" s="21">
        <v>36430.764801898309</v>
      </c>
      <c r="AI4" s="21">
        <v>36590.82732643473</v>
      </c>
      <c r="AJ4" s="15">
        <v>36749.630644991848</v>
      </c>
      <c r="AK4" s="15">
        <v>36904.74973881519</v>
      </c>
      <c r="AL4" s="15">
        <v>37060.652648837116</v>
      </c>
      <c r="AM4" s="15">
        <v>37217.331147124896</v>
      </c>
      <c r="AN4" s="15">
        <v>37373.366365337133</v>
      </c>
      <c r="AO4" s="15">
        <v>37525.415938995509</v>
      </c>
      <c r="AP4" s="15">
        <v>37678.277779154865</v>
      </c>
      <c r="AQ4" s="15">
        <v>37831.943946500876</v>
      </c>
      <c r="AR4" s="15">
        <v>37984.821302406293</v>
      </c>
      <c r="AS4" s="15">
        <v>38133.521563673748</v>
      </c>
      <c r="AT4" s="15">
        <v>38282.909308756753</v>
      </c>
      <c r="AU4" s="15">
        <v>38432.975088767773</v>
      </c>
      <c r="AV4" s="15">
        <v>38582.253526111519</v>
      </c>
      <c r="AW4" s="15">
        <v>38727.424052838061</v>
      </c>
      <c r="AX4" s="15">
        <v>38873.944749588351</v>
      </c>
      <c r="AY4" s="15">
        <v>39021.017000000211</v>
      </c>
      <c r="AZ4" s="15">
        <v>39167.431757839404</v>
      </c>
      <c r="BA4" s="15">
        <v>39310.869542133747</v>
      </c>
      <c r="BB4" s="15">
        <v>39454.887358637272</v>
      </c>
      <c r="BC4" s="15">
        <v>39599.475513445512</v>
      </c>
      <c r="BD4" s="15">
        <v>39745.013949109889</v>
      </c>
    </row>
    <row r="5" spans="1:59" s="6" customFormat="1" hidden="1">
      <c r="A5" s="16" t="s">
        <v>68</v>
      </c>
      <c r="B5" s="17">
        <v>18808.476851495099</v>
      </c>
      <c r="C5" s="17">
        <v>18851.20427189755</v>
      </c>
      <c r="D5" s="17">
        <v>18847.838391696292</v>
      </c>
      <c r="E5" s="17">
        <v>18816.58604696385</v>
      </c>
      <c r="F5" s="17">
        <v>18981.813708310685</v>
      </c>
      <c r="G5" s="17">
        <v>18697.864270671344</v>
      </c>
      <c r="H5" s="17">
        <v>18305.891645076805</v>
      </c>
      <c r="I5" s="17">
        <v>18401.679883278022</v>
      </c>
      <c r="J5" s="17">
        <v>18409.669977609177</v>
      </c>
      <c r="K5" s="17">
        <v>18430.605603887423</v>
      </c>
      <c r="L5" s="20">
        <v>18302.553208131427</v>
      </c>
      <c r="M5" s="17">
        <v>18265.997755739903</v>
      </c>
      <c r="N5" s="17">
        <v>18500.630424068608</v>
      </c>
      <c r="O5" s="17">
        <v>18703.460688795312</v>
      </c>
      <c r="P5" s="17">
        <v>18817.616160660902</v>
      </c>
      <c r="Q5" s="18">
        <v>18803.739251889496</v>
      </c>
      <c r="R5" s="17">
        <v>19052.83619997956</v>
      </c>
      <c r="S5" s="17">
        <v>19050.767186785826</v>
      </c>
      <c r="T5" s="17">
        <v>19462.874493021278</v>
      </c>
      <c r="U5" s="17">
        <v>19233.344078335223</v>
      </c>
      <c r="V5" s="17">
        <v>19420.327462353871</v>
      </c>
      <c r="W5" s="17">
        <v>19663.384048080337</v>
      </c>
      <c r="X5" s="17">
        <v>19916.120843694804</v>
      </c>
      <c r="Y5" s="17">
        <v>20006.863067344988</v>
      </c>
      <c r="Z5" s="20">
        <v>20121.757519665873</v>
      </c>
      <c r="AA5" s="15">
        <v>20248.158742299067</v>
      </c>
      <c r="AB5" s="20">
        <v>20267.560482566674</v>
      </c>
      <c r="AC5" s="20">
        <v>20228.277196519979</v>
      </c>
      <c r="AD5" s="15">
        <v>20994.119450048205</v>
      </c>
      <c r="AE5" s="15">
        <v>20887.141948229309</v>
      </c>
      <c r="AF5" s="15">
        <v>21246.444063691593</v>
      </c>
      <c r="AG5" s="15">
        <v>21210.934229387294</v>
      </c>
      <c r="AH5" s="21">
        <v>21397.775973586082</v>
      </c>
      <c r="AI5" s="21">
        <v>21179.008828009522</v>
      </c>
      <c r="AJ5" s="21">
        <v>21706.072876971171</v>
      </c>
      <c r="AK5" s="15">
        <v>21849.408009995263</v>
      </c>
      <c r="AL5" s="15">
        <v>22426.362512050589</v>
      </c>
      <c r="AM5" s="15">
        <v>22276.581803545781</v>
      </c>
      <c r="AN5" s="15">
        <v>22401.996284775549</v>
      </c>
      <c r="AO5" s="15">
        <v>22051.070223762508</v>
      </c>
      <c r="AP5" s="15">
        <v>22357.92450976996</v>
      </c>
      <c r="AQ5" s="15">
        <v>22370.30547457885</v>
      </c>
      <c r="AR5" s="15">
        <v>22589.459535499856</v>
      </c>
      <c r="AS5" s="15">
        <v>22667.963835355677</v>
      </c>
      <c r="AT5" s="15">
        <v>22492.221538480819</v>
      </c>
      <c r="AU5" s="15">
        <v>22968.010764477567</v>
      </c>
      <c r="AV5" s="15">
        <v>23108.71633211357</v>
      </c>
      <c r="AW5" s="15">
        <v>23146.402463329097</v>
      </c>
      <c r="AX5" s="15">
        <v>23452.204373782504</v>
      </c>
      <c r="AY5" s="15">
        <v>18443.066780214154</v>
      </c>
      <c r="AZ5" s="15">
        <v>21223.752879913623</v>
      </c>
      <c r="BA5" s="15">
        <v>22256.971593309001</v>
      </c>
      <c r="BB5" s="15">
        <v>22237.262287395493</v>
      </c>
      <c r="BC5" s="15">
        <v>22767.610432489204</v>
      </c>
      <c r="BD5" s="15">
        <v>21925.49641164453</v>
      </c>
    </row>
    <row r="6" spans="1:59" hidden="1">
      <c r="A6" s="22" t="s">
        <v>69</v>
      </c>
      <c r="B6" s="23">
        <v>14437.740355897236</v>
      </c>
      <c r="C6" s="23">
        <v>14584.495164284137</v>
      </c>
      <c r="D6" s="23">
        <v>14548.509536032121</v>
      </c>
      <c r="E6" s="23">
        <v>14768.699092068233</v>
      </c>
      <c r="F6" s="23">
        <v>14615.501907136706</v>
      </c>
      <c r="G6" s="23">
        <v>14356.96046698648</v>
      </c>
      <c r="H6" s="23">
        <v>13829.797596080578</v>
      </c>
      <c r="I6" s="23">
        <v>13973.036886036474</v>
      </c>
      <c r="J6" s="23">
        <v>13797.252879668376</v>
      </c>
      <c r="K6" s="23">
        <v>13808.716760304625</v>
      </c>
      <c r="L6" s="23">
        <v>13647.783703945208</v>
      </c>
      <c r="M6" s="23">
        <v>13898.151274051343</v>
      </c>
      <c r="N6" s="23">
        <v>13903.593154386999</v>
      </c>
      <c r="O6" s="23">
        <v>13921.808207436383</v>
      </c>
      <c r="P6" s="23">
        <v>14118.385072295345</v>
      </c>
      <c r="Q6" s="24">
        <v>14336.414127909935</v>
      </c>
      <c r="R6" s="23">
        <v>14284.075696061267</v>
      </c>
      <c r="S6" s="23">
        <v>14330.015601664352</v>
      </c>
      <c r="T6" s="23">
        <v>14561.61505989471</v>
      </c>
      <c r="U6" s="23">
        <v>14523.850499719241</v>
      </c>
      <c r="V6" s="23">
        <v>14558.375007567811</v>
      </c>
      <c r="W6" s="23">
        <v>14691.538346723291</v>
      </c>
      <c r="X6" s="23">
        <v>15035.843184426829</v>
      </c>
      <c r="Y6" s="23">
        <v>15176.754800480037</v>
      </c>
      <c r="Z6" s="25">
        <v>15054.791334015114</v>
      </c>
      <c r="AA6" s="26">
        <v>15094.243115021973</v>
      </c>
      <c r="AB6" s="25">
        <v>15116.568655848223</v>
      </c>
      <c r="AC6" s="25">
        <v>15319.611066342213</v>
      </c>
      <c r="AD6" s="26">
        <v>15459.419715288492</v>
      </c>
      <c r="AE6" s="26">
        <v>15657.002770332387</v>
      </c>
      <c r="AF6" s="26">
        <v>15828.439253503115</v>
      </c>
      <c r="AG6" s="26">
        <v>16018.06828178533</v>
      </c>
      <c r="AH6" s="27">
        <v>15674.513347552022</v>
      </c>
      <c r="AI6" s="27">
        <v>15545.447354530606</v>
      </c>
      <c r="AJ6" s="27">
        <v>15833.195035280987</v>
      </c>
      <c r="AK6" s="26">
        <v>16068.61214496801</v>
      </c>
      <c r="AL6" s="26">
        <v>16212.250450626845</v>
      </c>
      <c r="AM6" s="26">
        <v>16099.707765312933</v>
      </c>
      <c r="AN6" s="26">
        <v>16191.669886665872</v>
      </c>
      <c r="AO6" s="26">
        <v>16171.025867909169</v>
      </c>
      <c r="AP6" s="26">
        <v>16377.523823614691</v>
      </c>
      <c r="AQ6" s="26">
        <v>16287.803465880726</v>
      </c>
      <c r="AR6" s="26">
        <v>16380.073776574245</v>
      </c>
      <c r="AS6" s="26">
        <v>16528.698796496032</v>
      </c>
      <c r="AT6" s="26">
        <v>16291.436249923043</v>
      </c>
      <c r="AU6" s="26">
        <v>16312.705900699659</v>
      </c>
      <c r="AV6" s="26">
        <v>16375.008581983788</v>
      </c>
      <c r="AW6" s="26">
        <v>16420.26829178727</v>
      </c>
      <c r="AX6" s="26">
        <v>16382.555174366442</v>
      </c>
      <c r="AY6" s="26">
        <v>14148.215449430543</v>
      </c>
      <c r="AZ6" s="26">
        <v>14690.869383906602</v>
      </c>
      <c r="BA6" s="26">
        <v>15023.551235276518</v>
      </c>
      <c r="BB6" s="26">
        <v>14995.344602242605</v>
      </c>
      <c r="BC6" s="26">
        <v>14941.572756801652</v>
      </c>
      <c r="BD6" s="26">
        <v>14282.007172062418</v>
      </c>
    </row>
    <row r="7" spans="1:59" hidden="1">
      <c r="A7" s="22" t="s">
        <v>70</v>
      </c>
      <c r="B7" s="23">
        <v>9933.8134228161398</v>
      </c>
      <c r="C7" s="23">
        <v>10064.961699251757</v>
      </c>
      <c r="D7" s="23">
        <v>10112.70202338574</v>
      </c>
      <c r="E7" s="23">
        <v>10221.22946032688</v>
      </c>
      <c r="F7" s="23">
        <v>10160.938856421119</v>
      </c>
      <c r="G7" s="23">
        <v>10076.235258889219</v>
      </c>
      <c r="H7" s="23">
        <v>9786.2222140440954</v>
      </c>
      <c r="I7" s="23">
        <v>9844.3766870786767</v>
      </c>
      <c r="J7" s="23">
        <v>9695.2355149844007</v>
      </c>
      <c r="K7" s="23">
        <v>9610.3108782314557</v>
      </c>
      <c r="L7" s="23">
        <v>9481.1764414419777</v>
      </c>
      <c r="M7" s="23">
        <v>9719.8667991689235</v>
      </c>
      <c r="N7" s="23">
        <v>9785.4514309129499</v>
      </c>
      <c r="O7" s="23">
        <v>9773.0488134916814</v>
      </c>
      <c r="P7" s="23">
        <v>10000.765259819926</v>
      </c>
      <c r="Q7" s="24">
        <v>10210.276140507875</v>
      </c>
      <c r="R7" s="23">
        <v>10120.825928952276</v>
      </c>
      <c r="S7" s="23">
        <v>10191.574678957377</v>
      </c>
      <c r="T7" s="23">
        <v>10310.572946685128</v>
      </c>
      <c r="U7" s="23">
        <v>10265.900404745165</v>
      </c>
      <c r="V7" s="23">
        <v>10241.528353351549</v>
      </c>
      <c r="W7" s="23">
        <v>10373.992749080562</v>
      </c>
      <c r="X7" s="23">
        <v>10709.110597408728</v>
      </c>
      <c r="Y7" s="23">
        <v>10773.029193595874</v>
      </c>
      <c r="Z7" s="25">
        <v>10779.596043318888</v>
      </c>
      <c r="AA7" s="26">
        <v>10755.165021505685</v>
      </c>
      <c r="AB7" s="25">
        <v>10843.095199466012</v>
      </c>
      <c r="AC7" s="25">
        <v>10910.987182549938</v>
      </c>
      <c r="AD7" s="26">
        <v>10796.411091465494</v>
      </c>
      <c r="AE7" s="26">
        <v>10835.205864025149</v>
      </c>
      <c r="AF7" s="26">
        <v>10929.940487274484</v>
      </c>
      <c r="AG7" s="26">
        <v>11180.162336618119</v>
      </c>
      <c r="AH7" s="27">
        <v>10983.220234466946</v>
      </c>
      <c r="AI7" s="27">
        <v>10917.255499425562</v>
      </c>
      <c r="AJ7" s="27">
        <v>11028.854233785651</v>
      </c>
      <c r="AK7" s="27">
        <v>11155.710943674874</v>
      </c>
      <c r="AL7" s="26">
        <v>11336.967478755229</v>
      </c>
      <c r="AM7" s="26">
        <v>11192.620126658863</v>
      </c>
      <c r="AN7" s="26">
        <v>11379.198854642709</v>
      </c>
      <c r="AO7" s="26">
        <v>11243.756726333333</v>
      </c>
      <c r="AP7" s="26">
        <v>11354.95004387124</v>
      </c>
      <c r="AQ7" s="26">
        <v>11319.615571304788</v>
      </c>
      <c r="AR7" s="26">
        <v>11254.657781547287</v>
      </c>
      <c r="AS7" s="26">
        <v>11346.181634907973</v>
      </c>
      <c r="AT7" s="26">
        <v>11220.333795381712</v>
      </c>
      <c r="AU7" s="26">
        <v>11171.552831337924</v>
      </c>
      <c r="AV7" s="26">
        <v>11214.126597301831</v>
      </c>
      <c r="AW7" s="26">
        <v>11331.11841276718</v>
      </c>
      <c r="AX7" s="26">
        <v>11281.528148528567</v>
      </c>
      <c r="AY7" s="26">
        <v>10063.736137288706</v>
      </c>
      <c r="AZ7" s="26">
        <v>10306.137905210664</v>
      </c>
      <c r="BA7" s="26">
        <v>10495.471837393401</v>
      </c>
      <c r="BB7" s="26">
        <v>10574.455810515388</v>
      </c>
      <c r="BC7" s="26">
        <v>10199.842657344187</v>
      </c>
      <c r="BD7" s="26">
        <v>9628.3677805874977</v>
      </c>
    </row>
    <row r="8" spans="1:59" hidden="1">
      <c r="A8" s="22" t="s">
        <v>71</v>
      </c>
      <c r="B8" s="23">
        <v>2433.2356235424659</v>
      </c>
      <c r="C8" s="23">
        <v>2443.9007047017494</v>
      </c>
      <c r="D8" s="23">
        <v>2277.6852863294225</v>
      </c>
      <c r="E8" s="23">
        <v>2365.1160171873162</v>
      </c>
      <c r="F8" s="23">
        <v>2283.8718033953401</v>
      </c>
      <c r="G8" s="23">
        <v>2242.4620792348001</v>
      </c>
      <c r="H8" s="23">
        <v>2107.8809137486724</v>
      </c>
      <c r="I8" s="23">
        <v>2249.418185669625</v>
      </c>
      <c r="J8" s="23">
        <v>2148.0435099334941</v>
      </c>
      <c r="K8" s="23">
        <v>2292.1747902421571</v>
      </c>
      <c r="L8" s="23">
        <v>2276.9310508083045</v>
      </c>
      <c r="M8" s="23">
        <v>2317.2298851540868</v>
      </c>
      <c r="N8" s="23">
        <v>2277.2109795533811</v>
      </c>
      <c r="O8" s="23">
        <v>2306.9544234225759</v>
      </c>
      <c r="P8" s="23">
        <v>2263.6589560647294</v>
      </c>
      <c r="Q8" s="24">
        <v>2231.9462110228619</v>
      </c>
      <c r="R8" s="23">
        <v>2212.2578822689716</v>
      </c>
      <c r="S8" s="23">
        <v>2208.7342130127481</v>
      </c>
      <c r="T8" s="23">
        <v>2326.8942359232201</v>
      </c>
      <c r="U8" s="23">
        <v>2350.9090511153704</v>
      </c>
      <c r="V8" s="23">
        <v>2333.9422969881361</v>
      </c>
      <c r="W8" s="23">
        <v>2359.8518891549102</v>
      </c>
      <c r="X8" s="23">
        <v>2322.6668357817271</v>
      </c>
      <c r="Y8" s="23">
        <v>2445.9756695702372</v>
      </c>
      <c r="Z8" s="25">
        <v>2335.9512661813442</v>
      </c>
      <c r="AA8" s="26">
        <v>2379.0970259041887</v>
      </c>
      <c r="AB8" s="25">
        <v>2407.3127778027197</v>
      </c>
      <c r="AC8" s="25">
        <v>2448.0841440229196</v>
      </c>
      <c r="AD8" s="26">
        <v>2483.4447076082579</v>
      </c>
      <c r="AE8" s="26">
        <v>2660.6998016901707</v>
      </c>
      <c r="AF8" s="26">
        <v>2721.0019561741592</v>
      </c>
      <c r="AG8" s="26">
        <v>2683.9736258890089</v>
      </c>
      <c r="AH8" s="27">
        <v>2564.9949473052543</v>
      </c>
      <c r="AI8" s="27">
        <v>2506.6055746264251</v>
      </c>
      <c r="AJ8" s="27">
        <v>2641.4937476442883</v>
      </c>
      <c r="AK8" s="27">
        <v>2694.9811036625561</v>
      </c>
      <c r="AL8" s="26">
        <v>2680.8753675640578</v>
      </c>
      <c r="AM8" s="26">
        <v>2760.5135481585739</v>
      </c>
      <c r="AN8" s="26">
        <v>2689.448210096863</v>
      </c>
      <c r="AO8" s="26">
        <v>2808.2437901133408</v>
      </c>
      <c r="AP8" s="26">
        <v>2901.2428742937027</v>
      </c>
      <c r="AQ8" s="26">
        <v>2828.4459660277826</v>
      </c>
      <c r="AR8" s="26">
        <v>3016.6430759260929</v>
      </c>
      <c r="AS8" s="26">
        <v>3001.3728186058252</v>
      </c>
      <c r="AT8" s="26">
        <v>2933.2203780650821</v>
      </c>
      <c r="AU8" s="26">
        <v>3047.6758312959546</v>
      </c>
      <c r="AV8" s="26">
        <v>2995.0007805593036</v>
      </c>
      <c r="AW8" s="26">
        <v>2918.0505590150938</v>
      </c>
      <c r="AX8" s="26">
        <v>2920.6013235921173</v>
      </c>
      <c r="AY8" s="26">
        <v>2280.2870018557187</v>
      </c>
      <c r="AZ8" s="26">
        <v>2456.1481963991996</v>
      </c>
      <c r="BA8" s="26">
        <v>2521.1390249229216</v>
      </c>
      <c r="BB8" s="26">
        <v>2501.6701702387209</v>
      </c>
      <c r="BC8" s="26">
        <v>2685.822025987191</v>
      </c>
      <c r="BD8" s="26">
        <v>2694.5980084762869</v>
      </c>
    </row>
    <row r="9" spans="1:59" hidden="1">
      <c r="A9" s="22" t="s">
        <v>72</v>
      </c>
      <c r="B9" s="23">
        <v>838.05878871336745</v>
      </c>
      <c r="C9" s="23">
        <v>820.20533767776055</v>
      </c>
      <c r="D9" s="23">
        <v>809.63375617200109</v>
      </c>
      <c r="E9" s="23">
        <v>806.56191758766488</v>
      </c>
      <c r="F9" s="23">
        <v>777.99476959435287</v>
      </c>
      <c r="G9" s="23">
        <v>752.24744920122964</v>
      </c>
      <c r="H9" s="23">
        <v>681.26025365300143</v>
      </c>
      <c r="I9" s="23">
        <v>647.08990643913376</v>
      </c>
      <c r="J9" s="23">
        <v>683.11531114478009</v>
      </c>
      <c r="K9" s="23">
        <v>654.73183273868699</v>
      </c>
      <c r="L9" s="23">
        <v>674.35973099962803</v>
      </c>
      <c r="M9" s="23">
        <v>648.96148704883922</v>
      </c>
      <c r="N9" s="23">
        <v>627.31448352835412</v>
      </c>
      <c r="O9" s="23">
        <v>625.61826448335648</v>
      </c>
      <c r="P9" s="23">
        <v>653.06780160727988</v>
      </c>
      <c r="Q9" s="24">
        <v>670.53681665134593</v>
      </c>
      <c r="R9" s="23">
        <v>693.80710129236149</v>
      </c>
      <c r="S9" s="23">
        <v>674.39882334928188</v>
      </c>
      <c r="T9" s="23">
        <v>698.86269017030872</v>
      </c>
      <c r="U9" s="23">
        <v>717.9011545544065</v>
      </c>
      <c r="V9" s="23">
        <v>763.91499694195818</v>
      </c>
      <c r="W9" s="23">
        <v>742.24628754603543</v>
      </c>
      <c r="X9" s="23">
        <v>740.16733190808327</v>
      </c>
      <c r="Y9" s="23">
        <v>713.49545916067405</v>
      </c>
      <c r="Z9" s="23">
        <v>708.69209108153063</v>
      </c>
      <c r="AA9" s="26">
        <v>669.7119504196761</v>
      </c>
      <c r="AB9" s="25">
        <v>685.72471547963335</v>
      </c>
      <c r="AC9" s="25">
        <v>741.89424288808391</v>
      </c>
      <c r="AD9" s="26">
        <v>891.4848689317372</v>
      </c>
      <c r="AE9" s="26">
        <v>869.34269184948448</v>
      </c>
      <c r="AF9" s="26">
        <v>897.09919439384532</v>
      </c>
      <c r="AG9" s="26">
        <v>860.31987489221569</v>
      </c>
      <c r="AH9" s="27">
        <v>869.26377328116371</v>
      </c>
      <c r="AI9" s="27">
        <v>825.4895771112358</v>
      </c>
      <c r="AJ9" s="27">
        <v>881.37101344318944</v>
      </c>
      <c r="AK9" s="27">
        <v>919.39347935511137</v>
      </c>
      <c r="AL9" s="27">
        <v>875.05551586645254</v>
      </c>
      <c r="AM9" s="26">
        <v>835.21679761608607</v>
      </c>
      <c r="AN9" s="26">
        <v>810.46808053601637</v>
      </c>
      <c r="AO9" s="26">
        <v>849.49510449023512</v>
      </c>
      <c r="AP9" s="26">
        <v>846.6101194308967</v>
      </c>
      <c r="AQ9" s="26">
        <v>843.47153707350719</v>
      </c>
      <c r="AR9" s="26">
        <v>842.1224767088496</v>
      </c>
      <c r="AS9" s="26">
        <v>849.30261226257755</v>
      </c>
      <c r="AT9" s="26">
        <v>837.19830537656287</v>
      </c>
      <c r="AU9" s="26">
        <v>842.06177170801107</v>
      </c>
      <c r="AV9" s="26">
        <v>879.69190792208701</v>
      </c>
      <c r="AW9" s="26">
        <v>885.2102771565693</v>
      </c>
      <c r="AX9" s="26">
        <v>864.69808531050739</v>
      </c>
      <c r="AY9" s="26">
        <v>799.03318023874021</v>
      </c>
      <c r="AZ9" s="26">
        <v>807.8819132980949</v>
      </c>
      <c r="BA9" s="26">
        <v>810.20859416321014</v>
      </c>
      <c r="BB9" s="26">
        <v>792.32150797874056</v>
      </c>
      <c r="BC9" s="26">
        <v>861.63373212523629</v>
      </c>
      <c r="BD9" s="26">
        <v>829.29004509511321</v>
      </c>
    </row>
    <row r="10" spans="1:59" hidden="1">
      <c r="A10" s="22" t="s">
        <v>73</v>
      </c>
      <c r="B10" s="23">
        <v>1232.6325208253047</v>
      </c>
      <c r="C10" s="23">
        <v>1255.4274226529772</v>
      </c>
      <c r="D10" s="23">
        <v>1348.4884701450246</v>
      </c>
      <c r="E10" s="23">
        <v>1375.7916969662849</v>
      </c>
      <c r="F10" s="23">
        <v>1392.6964777258511</v>
      </c>
      <c r="G10" s="23">
        <v>1286.0156796612</v>
      </c>
      <c r="H10" s="23">
        <v>1254.4342146347158</v>
      </c>
      <c r="I10" s="23">
        <v>1232.1521068490542</v>
      </c>
      <c r="J10" s="23">
        <v>1270.8585436057028</v>
      </c>
      <c r="K10" s="23">
        <v>1251.4992590923621</v>
      </c>
      <c r="L10" s="23">
        <v>1215.3164806952166</v>
      </c>
      <c r="M10" s="23">
        <v>1212.0931026795658</v>
      </c>
      <c r="N10" s="23">
        <v>1213.6162603923162</v>
      </c>
      <c r="O10" s="23">
        <v>1216.1867060387499</v>
      </c>
      <c r="P10" s="23">
        <v>1200.893054803397</v>
      </c>
      <c r="Q10" s="24">
        <v>1223.6549597278668</v>
      </c>
      <c r="R10" s="23">
        <v>1257.184783547691</v>
      </c>
      <c r="S10" s="23">
        <v>1255.3078863450246</v>
      </c>
      <c r="T10" s="23">
        <v>1225.2851871159787</v>
      </c>
      <c r="U10" s="23">
        <v>1189.1398893043549</v>
      </c>
      <c r="V10" s="23">
        <v>1218.9893602860755</v>
      </c>
      <c r="W10" s="23">
        <v>1215.4474209417056</v>
      </c>
      <c r="X10" s="23">
        <v>1263.898419328202</v>
      </c>
      <c r="Y10" s="23">
        <v>1244.254478153325</v>
      </c>
      <c r="Z10" s="23">
        <v>1230.5519334333724</v>
      </c>
      <c r="AA10" s="27">
        <v>1290.2691171924578</v>
      </c>
      <c r="AB10" s="25">
        <v>1180.4359630998299</v>
      </c>
      <c r="AC10" s="25">
        <v>1218.6454968812916</v>
      </c>
      <c r="AD10" s="26">
        <v>1288.0790472831152</v>
      </c>
      <c r="AE10" s="26">
        <v>1291.7544127675872</v>
      </c>
      <c r="AF10" s="26">
        <v>1280.3976156606259</v>
      </c>
      <c r="AG10" s="26">
        <v>1293.6124443860508</v>
      </c>
      <c r="AH10" s="27">
        <v>1257.0343924987271</v>
      </c>
      <c r="AI10" s="27">
        <v>1296.096703367273</v>
      </c>
      <c r="AJ10" s="27">
        <v>1281.4760404078513</v>
      </c>
      <c r="AK10" s="27">
        <v>1298.5266182755188</v>
      </c>
      <c r="AL10" s="27">
        <v>1319.3520884411732</v>
      </c>
      <c r="AM10" s="26">
        <v>1311.3572928793526</v>
      </c>
      <c r="AN10" s="26">
        <v>1312.5547413903225</v>
      </c>
      <c r="AO10" s="26">
        <v>1269.5302469722624</v>
      </c>
      <c r="AP10" s="26">
        <v>1274.7207860188921</v>
      </c>
      <c r="AQ10" s="26">
        <v>1296.2703914746826</v>
      </c>
      <c r="AR10" s="26">
        <v>1266.6504423919998</v>
      </c>
      <c r="AS10" s="26">
        <v>1331.8417307196075</v>
      </c>
      <c r="AT10" s="26">
        <v>1300.6837710996808</v>
      </c>
      <c r="AU10" s="26">
        <v>1251.4154663578397</v>
      </c>
      <c r="AV10" s="26">
        <v>1286.1892962005638</v>
      </c>
      <c r="AW10" s="26">
        <v>1285.8890428484538</v>
      </c>
      <c r="AX10" s="26">
        <v>1315.7276169352806</v>
      </c>
      <c r="AY10" s="26">
        <v>1005.1591300473217</v>
      </c>
      <c r="AZ10" s="26">
        <v>1120.7013689986063</v>
      </c>
      <c r="BA10" s="26">
        <v>1196.7317787969305</v>
      </c>
      <c r="BB10" s="26">
        <v>1126.8971135097586</v>
      </c>
      <c r="BC10" s="26">
        <v>1194.2743413450387</v>
      </c>
      <c r="BD10" s="26">
        <v>1129.7513379035561</v>
      </c>
    </row>
    <row r="11" spans="1:59" s="6" customFormat="1" hidden="1">
      <c r="A11" s="16" t="s">
        <v>74</v>
      </c>
      <c r="B11" s="17">
        <v>4370.7364955978273</v>
      </c>
      <c r="C11" s="17">
        <v>4266.7091076135112</v>
      </c>
      <c r="D11" s="17">
        <v>4299.32885566392</v>
      </c>
      <c r="E11" s="17">
        <v>4047.8869548956259</v>
      </c>
      <c r="F11" s="17">
        <v>4366.3118011739607</v>
      </c>
      <c r="G11" s="17">
        <v>4340.9038036850579</v>
      </c>
      <c r="H11" s="17">
        <v>4476.0940489963796</v>
      </c>
      <c r="I11" s="17">
        <v>4428.6429972415854</v>
      </c>
      <c r="J11" s="17">
        <v>4612.4170979406363</v>
      </c>
      <c r="K11" s="17">
        <v>4621.8888435828749</v>
      </c>
      <c r="L11" s="17">
        <v>4654.7695041863544</v>
      </c>
      <c r="M11" s="17">
        <v>4367.8464816882706</v>
      </c>
      <c r="N11" s="17">
        <v>4597.0372696816503</v>
      </c>
      <c r="O11" s="17">
        <v>4781.6524813590395</v>
      </c>
      <c r="P11" s="17">
        <v>4699.2310883657092</v>
      </c>
      <c r="Q11" s="18">
        <v>4467.3251239797173</v>
      </c>
      <c r="R11" s="17">
        <v>4768.7605039185091</v>
      </c>
      <c r="S11" s="17">
        <v>4720.751585121543</v>
      </c>
      <c r="T11" s="17">
        <v>4901.2594331266009</v>
      </c>
      <c r="U11" s="17">
        <v>4709.4935786160349</v>
      </c>
      <c r="V11" s="17">
        <v>4861.9524547863084</v>
      </c>
      <c r="W11" s="17">
        <v>4971.8457013570724</v>
      </c>
      <c r="X11" s="17">
        <v>4880.2776592678692</v>
      </c>
      <c r="Y11" s="17">
        <v>4830.1082668648151</v>
      </c>
      <c r="Z11" s="17">
        <v>5066.9661856504554</v>
      </c>
      <c r="AA11" s="21">
        <v>5153.9156272771042</v>
      </c>
      <c r="AB11" s="20">
        <v>5150.991826718192</v>
      </c>
      <c r="AC11" s="20">
        <v>4908.6661301779131</v>
      </c>
      <c r="AD11" s="15">
        <v>5534.6997347597435</v>
      </c>
      <c r="AE11" s="15">
        <v>5230.1391778966354</v>
      </c>
      <c r="AF11" s="15">
        <v>5418.0048101887896</v>
      </c>
      <c r="AG11" s="15">
        <v>5192.8659476018047</v>
      </c>
      <c r="AH11" s="21">
        <v>5723.2626260341176</v>
      </c>
      <c r="AI11" s="21">
        <v>5633.5614734791252</v>
      </c>
      <c r="AJ11" s="21">
        <v>5872.8778416901914</v>
      </c>
      <c r="AK11" s="21">
        <v>5780.7958650272303</v>
      </c>
      <c r="AL11" s="21">
        <v>6214.1120614238189</v>
      </c>
      <c r="AM11" s="21">
        <v>6176.8740382329752</v>
      </c>
      <c r="AN11" s="26">
        <v>6210.3263981095579</v>
      </c>
      <c r="AO11" s="26">
        <v>5880.0443558535208</v>
      </c>
      <c r="AP11" s="26">
        <v>5980.4006861551497</v>
      </c>
      <c r="AQ11" s="26">
        <v>6082.5020086980248</v>
      </c>
      <c r="AR11" s="26">
        <v>6209.3857589257141</v>
      </c>
      <c r="AS11" s="26">
        <v>6139.265038859734</v>
      </c>
      <c r="AT11" s="26">
        <v>6200.785288557754</v>
      </c>
      <c r="AU11" s="26">
        <v>6655.3048637779157</v>
      </c>
      <c r="AV11" s="26">
        <v>6733.7077501298254</v>
      </c>
      <c r="AW11" s="26">
        <v>6726.1341715421395</v>
      </c>
      <c r="AX11" s="26">
        <v>7069.649199415966</v>
      </c>
      <c r="AY11" s="26">
        <v>4294.8513307836129</v>
      </c>
      <c r="AZ11" s="26">
        <v>6532.8834960069853</v>
      </c>
      <c r="BA11" s="26">
        <v>7233.4203580324183</v>
      </c>
      <c r="BB11" s="26">
        <v>7241.9176851528337</v>
      </c>
      <c r="BC11" s="26">
        <v>7826.037675687493</v>
      </c>
      <c r="BD11" s="26">
        <v>7643.4892395821462</v>
      </c>
    </row>
    <row r="12" spans="1:59" s="6" customFormat="1" hidden="1">
      <c r="A12" s="16" t="s">
        <v>75</v>
      </c>
      <c r="B12" s="17">
        <v>12735.692624139174</v>
      </c>
      <c r="C12" s="17">
        <v>12838.800003001426</v>
      </c>
      <c r="D12" s="17">
        <v>12990.722955344469</v>
      </c>
      <c r="E12" s="17">
        <v>13170.151299947425</v>
      </c>
      <c r="F12" s="17">
        <v>13153.436756232206</v>
      </c>
      <c r="G12" s="17">
        <v>13586.852802734315</v>
      </c>
      <c r="H12" s="17">
        <v>14129.360020060056</v>
      </c>
      <c r="I12" s="17">
        <v>14182.026692369602</v>
      </c>
      <c r="J12" s="17">
        <v>14322.683559917572</v>
      </c>
      <c r="K12" s="17">
        <v>14451.203144537461</v>
      </c>
      <c r="L12" s="17">
        <v>14730.798445536699</v>
      </c>
      <c r="M12" s="17">
        <v>14917.968231024246</v>
      </c>
      <c r="N12" s="17">
        <v>14834.200791759929</v>
      </c>
      <c r="O12" s="17">
        <v>14783.112911595006</v>
      </c>
      <c r="P12" s="17">
        <v>14822.359087677312</v>
      </c>
      <c r="Q12" s="18">
        <v>14988.339016005508</v>
      </c>
      <c r="R12" s="17">
        <v>14891.782872040951</v>
      </c>
      <c r="S12" s="17">
        <v>15047.46539020759</v>
      </c>
      <c r="T12" s="17">
        <v>14789.851841034384</v>
      </c>
      <c r="U12" s="17">
        <v>15171.703022933445</v>
      </c>
      <c r="V12" s="17">
        <v>15137.56757949838</v>
      </c>
      <c r="W12" s="17">
        <v>15048.522459304242</v>
      </c>
      <c r="X12" s="17">
        <v>14952.255437568565</v>
      </c>
      <c r="Y12" s="17">
        <v>15014.825975249467</v>
      </c>
      <c r="Z12" s="17">
        <v>15054.854993718747</v>
      </c>
      <c r="AA12" s="21">
        <v>15083.644447921806</v>
      </c>
      <c r="AB12" s="17">
        <v>15221.078061886028</v>
      </c>
      <c r="AC12" s="20">
        <v>15415.207526119058</v>
      </c>
      <c r="AD12" s="15">
        <v>14804.53385750784</v>
      </c>
      <c r="AE12" s="15">
        <v>15067.645354369872</v>
      </c>
      <c r="AF12" s="15">
        <v>14867.169252779609</v>
      </c>
      <c r="AG12" s="15">
        <v>15061.052294895269</v>
      </c>
      <c r="AH12" s="21">
        <v>15032.988828311585</v>
      </c>
      <c r="AI12" s="21">
        <v>15411.818498425107</v>
      </c>
      <c r="AJ12" s="21">
        <v>15043.557768019837</v>
      </c>
      <c r="AK12" s="21">
        <v>15055.341728820367</v>
      </c>
      <c r="AL12" s="21">
        <v>14634.290136786556</v>
      </c>
      <c r="AM12" s="21">
        <v>14940.749343579078</v>
      </c>
      <c r="AN12" s="27">
        <v>14971.370080561128</v>
      </c>
      <c r="AO12" s="26">
        <v>15474.345715232435</v>
      </c>
      <c r="AP12" s="26">
        <v>15320.353269384552</v>
      </c>
      <c r="AQ12" s="26">
        <v>15461.638471920875</v>
      </c>
      <c r="AR12" s="26">
        <v>15395.361766906166</v>
      </c>
      <c r="AS12" s="26">
        <v>15465.557728317526</v>
      </c>
      <c r="AT12" s="26">
        <v>15790.687770275965</v>
      </c>
      <c r="AU12" s="26">
        <v>15464.964324288921</v>
      </c>
      <c r="AV12" s="26">
        <v>15473.537193997496</v>
      </c>
      <c r="AW12" s="26">
        <v>15581.021589509195</v>
      </c>
      <c r="AX12" s="26">
        <v>15421.740375806054</v>
      </c>
      <c r="AY12" s="26">
        <v>20577.950219785846</v>
      </c>
      <c r="AZ12" s="26">
        <v>17943.678877925755</v>
      </c>
      <c r="BA12" s="26">
        <v>17053.897948825179</v>
      </c>
      <c r="BB12" s="26">
        <v>17217.625071241902</v>
      </c>
      <c r="BC12" s="26">
        <v>16831.86508095637</v>
      </c>
      <c r="BD12" s="26">
        <v>17819.517537465221</v>
      </c>
    </row>
    <row r="13" spans="1:59" hidden="1">
      <c r="A13" s="22" t="s">
        <v>76</v>
      </c>
      <c r="B13" s="23">
        <v>1202.0746746159048</v>
      </c>
      <c r="C13" s="23">
        <v>1100.7060885864316</v>
      </c>
      <c r="D13" s="23">
        <v>1092.6551444781128</v>
      </c>
      <c r="E13" s="23">
        <v>1188.5053384196169</v>
      </c>
      <c r="F13" s="23">
        <v>1232.5543805438888</v>
      </c>
      <c r="G13" s="23">
        <v>1535.9033796688043</v>
      </c>
      <c r="H13" s="23">
        <v>1646.0863264153368</v>
      </c>
      <c r="I13" s="23">
        <v>1726.1237999157515</v>
      </c>
      <c r="J13" s="23">
        <v>1890.1956980959983</v>
      </c>
      <c r="K13" s="23">
        <v>1959.6009087358022</v>
      </c>
      <c r="L13" s="23">
        <v>2078.8655229174706</v>
      </c>
      <c r="M13" s="23">
        <v>2176.2967191897678</v>
      </c>
      <c r="N13" s="23">
        <v>2243.1178336230837</v>
      </c>
      <c r="O13" s="23">
        <v>2213.6497639584286</v>
      </c>
      <c r="P13" s="23">
        <v>2212.5712151765392</v>
      </c>
      <c r="Q13" s="24">
        <v>2338.5056599820759</v>
      </c>
      <c r="R13" s="23">
        <v>2379.6720851133714</v>
      </c>
      <c r="S13" s="23">
        <v>2360.4336538340704</v>
      </c>
      <c r="T13" s="23">
        <v>2214.3919342681752</v>
      </c>
      <c r="U13" s="23">
        <v>2301.2838706707744</v>
      </c>
      <c r="V13" s="23">
        <v>2400.6781265205686</v>
      </c>
      <c r="W13" s="23">
        <v>2424.7134646832073</v>
      </c>
      <c r="X13" s="23">
        <v>2297.0957372569401</v>
      </c>
      <c r="Y13" s="23">
        <v>2200.2352663794177</v>
      </c>
      <c r="Z13" s="23">
        <v>2354.6030117939181</v>
      </c>
      <c r="AA13" s="27">
        <v>2418.7536456882008</v>
      </c>
      <c r="AB13" s="23">
        <v>2513.7521023184968</v>
      </c>
      <c r="AC13" s="25">
        <v>2402.7963957023917</v>
      </c>
      <c r="AD13" s="26">
        <v>2396.7593831836948</v>
      </c>
      <c r="AE13" s="26">
        <v>2434.374090264912</v>
      </c>
      <c r="AF13" s="26">
        <v>2226.4305474225557</v>
      </c>
      <c r="AG13" s="26">
        <v>2278.6258304289845</v>
      </c>
      <c r="AH13" s="27">
        <v>2433.7318321118464</v>
      </c>
      <c r="AI13" s="27">
        <v>2525.9659031305609</v>
      </c>
      <c r="AJ13" s="27">
        <v>2290.7829822707013</v>
      </c>
      <c r="AK13" s="27">
        <v>2292.1609210434881</v>
      </c>
      <c r="AL13" s="27">
        <v>2277.3797224905215</v>
      </c>
      <c r="AM13" s="27">
        <v>2360.6408441476833</v>
      </c>
      <c r="AN13" s="27">
        <v>2435.5066240754327</v>
      </c>
      <c r="AO13" s="27">
        <v>2538.3209426797193</v>
      </c>
      <c r="AP13" s="26">
        <v>2787.4365207839101</v>
      </c>
      <c r="AQ13" s="26">
        <v>2864.1158590955156</v>
      </c>
      <c r="AR13" s="26">
        <v>2732.9281201180779</v>
      </c>
      <c r="AS13" s="26">
        <v>2840.9133351935297</v>
      </c>
      <c r="AT13" s="26">
        <v>2997.3296052789487</v>
      </c>
      <c r="AU13" s="26">
        <v>2748.9876855958105</v>
      </c>
      <c r="AV13" s="26">
        <v>2792.6208590086189</v>
      </c>
      <c r="AW13" s="26">
        <v>2855.0532826305898</v>
      </c>
      <c r="AX13" s="26">
        <v>2918.028383631693</v>
      </c>
      <c r="AY13" s="26">
        <v>2470.7820082742523</v>
      </c>
      <c r="AZ13" s="26">
        <v>2695.8358084748616</v>
      </c>
      <c r="BA13" s="26">
        <v>2930.1321450020864</v>
      </c>
      <c r="BB13" s="26">
        <v>3131.4436670609134</v>
      </c>
      <c r="BC13" s="26">
        <v>3317.0614014134312</v>
      </c>
      <c r="BD13" s="26">
        <v>3861.7862010592962</v>
      </c>
    </row>
    <row r="14" spans="1:59" hidden="1">
      <c r="A14" s="22" t="s">
        <v>77</v>
      </c>
      <c r="B14" s="23">
        <v>11533.617949523308</v>
      </c>
      <c r="C14" s="23">
        <v>11738.093914415036</v>
      </c>
      <c r="D14" s="23">
        <v>11898.067810866336</v>
      </c>
      <c r="E14" s="23">
        <v>11981.645961527895</v>
      </c>
      <c r="F14" s="23">
        <v>11920.88237568837</v>
      </c>
      <c r="G14" s="23">
        <v>12050.94942306548</v>
      </c>
      <c r="H14" s="23">
        <v>12483.273693644745</v>
      </c>
      <c r="I14" s="23">
        <v>12455.902892453874</v>
      </c>
      <c r="J14" s="23">
        <v>12432.487861821588</v>
      </c>
      <c r="K14" s="23">
        <v>12491.602235801702</v>
      </c>
      <c r="L14" s="23">
        <v>12651.932922619251</v>
      </c>
      <c r="M14" s="23">
        <v>12741.671511834518</v>
      </c>
      <c r="N14" s="23">
        <v>12591.082958136891</v>
      </c>
      <c r="O14" s="23">
        <v>12569.463147636592</v>
      </c>
      <c r="P14" s="23">
        <v>12609.787872500798</v>
      </c>
      <c r="Q14" s="24">
        <v>12649.833356023461</v>
      </c>
      <c r="R14" s="23">
        <v>12512.110786927495</v>
      </c>
      <c r="S14" s="23">
        <v>12687.031736373519</v>
      </c>
      <c r="T14" s="23">
        <v>12575.459906766207</v>
      </c>
      <c r="U14" s="23">
        <v>12870.419152262673</v>
      </c>
      <c r="V14" s="23">
        <v>12736.889452977841</v>
      </c>
      <c r="W14" s="23">
        <v>12623.808994620975</v>
      </c>
      <c r="X14" s="23">
        <v>12655.159700311648</v>
      </c>
      <c r="Y14" s="23">
        <v>12814.590708870044</v>
      </c>
      <c r="Z14" s="23">
        <v>12700.251981924857</v>
      </c>
      <c r="AA14" s="27">
        <v>12664.890802233635</v>
      </c>
      <c r="AB14" s="23">
        <v>12707.325959567477</v>
      </c>
      <c r="AC14" s="23">
        <v>13012.411130416722</v>
      </c>
      <c r="AD14" s="26">
        <v>12407.774474324249</v>
      </c>
      <c r="AE14" s="26">
        <v>12633.2712641049</v>
      </c>
      <c r="AF14" s="26">
        <v>12640.738705356995</v>
      </c>
      <c r="AG14" s="26">
        <v>12782.426464466294</v>
      </c>
      <c r="AH14" s="27">
        <v>12599.256996199716</v>
      </c>
      <c r="AI14" s="27">
        <v>12885.852595294407</v>
      </c>
      <c r="AJ14" s="27">
        <v>12752.774785749065</v>
      </c>
      <c r="AK14" s="27">
        <v>12763.180807776869</v>
      </c>
      <c r="AL14" s="27">
        <v>12356.91041429605</v>
      </c>
      <c r="AM14" s="27">
        <v>12580.108499431479</v>
      </c>
      <c r="AN14" s="27">
        <v>12535.863456485635</v>
      </c>
      <c r="AO14" s="27">
        <v>12936.024772552728</v>
      </c>
      <c r="AP14" s="27">
        <v>12532.916748600544</v>
      </c>
      <c r="AQ14" s="26">
        <v>12597.522612825393</v>
      </c>
      <c r="AR14" s="26">
        <v>12662.433646788091</v>
      </c>
      <c r="AS14" s="26">
        <v>12624.644393124026</v>
      </c>
      <c r="AT14" s="26">
        <v>12793.358164996982</v>
      </c>
      <c r="AU14" s="26">
        <v>12715.976638693119</v>
      </c>
      <c r="AV14" s="26">
        <v>12680.916334988846</v>
      </c>
      <c r="AW14" s="26">
        <v>12725.968306878618</v>
      </c>
      <c r="AX14" s="26">
        <v>12503.711992174267</v>
      </c>
      <c r="AY14" s="26">
        <v>18107.168211511609</v>
      </c>
      <c r="AZ14" s="26">
        <v>15247.843069450941</v>
      </c>
      <c r="BA14" s="26">
        <v>14123.765803823097</v>
      </c>
      <c r="BB14" s="26">
        <v>14086.181404181034</v>
      </c>
      <c r="BC14" s="26">
        <v>13514.803679542927</v>
      </c>
      <c r="BD14" s="26">
        <v>13957.731336405988</v>
      </c>
    </row>
    <row r="15" spans="1:59" hidden="1">
      <c r="A15" s="16" t="s">
        <v>78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4"/>
      <c r="R15" s="23"/>
      <c r="S15" s="23"/>
      <c r="T15" s="23"/>
      <c r="U15" s="23"/>
      <c r="V15" s="23"/>
      <c r="W15" s="23"/>
      <c r="X15" s="23"/>
      <c r="Y15" s="23"/>
      <c r="Z15" s="23"/>
      <c r="AA15" s="17"/>
      <c r="AB15" s="23"/>
      <c r="AC15" s="23"/>
      <c r="AD15" s="27"/>
      <c r="AE15" s="15"/>
      <c r="AF15" s="26" t="s">
        <v>66</v>
      </c>
      <c r="AG15" s="26"/>
      <c r="AH15" s="27"/>
      <c r="AI15" s="27"/>
      <c r="AJ15" s="21"/>
      <c r="AK15" s="27"/>
      <c r="AL15" s="27"/>
      <c r="AM15" s="27" t="s">
        <v>66</v>
      </c>
      <c r="AN15" s="27"/>
      <c r="AO15" s="21"/>
      <c r="AP15" s="27"/>
      <c r="AQ15" s="26" t="s">
        <v>66</v>
      </c>
      <c r="AR15" s="15"/>
      <c r="AS15" s="26"/>
      <c r="AT15" s="26"/>
      <c r="AU15" s="26"/>
      <c r="AV15" s="26"/>
      <c r="AW15" s="26"/>
      <c r="AX15" s="26"/>
      <c r="AY15" s="26" t="s">
        <v>66</v>
      </c>
      <c r="AZ15" s="26"/>
      <c r="BA15" s="26" t="s">
        <v>66</v>
      </c>
      <c r="BB15" s="26"/>
      <c r="BC15" s="26"/>
      <c r="BD15" s="26"/>
    </row>
    <row r="16" spans="1:59">
      <c r="A16" s="16" t="s">
        <v>487</v>
      </c>
      <c r="B16" s="23"/>
      <c r="C16" s="23"/>
      <c r="D16" s="23"/>
      <c r="E16" s="23"/>
      <c r="F16" s="23"/>
      <c r="G16" s="23"/>
      <c r="H16" s="23"/>
      <c r="I16" s="23"/>
      <c r="J16" s="29">
        <v>35.321723876340307</v>
      </c>
      <c r="K16" s="29">
        <v>35.709568604357173</v>
      </c>
      <c r="L16" s="172">
        <v>36.790686799436358</v>
      </c>
      <c r="M16" s="173">
        <v>35.826913417974161</v>
      </c>
      <c r="N16" s="85">
        <v>36.972551456440947</v>
      </c>
      <c r="O16" s="85">
        <v>37.401111814072706</v>
      </c>
      <c r="P16" s="85">
        <v>36.730488306971054</v>
      </c>
      <c r="Q16" s="85">
        <v>36.194028713081146</v>
      </c>
      <c r="R16" s="85">
        <v>37.518994621071428</v>
      </c>
      <c r="S16" s="85">
        <v>37.170079133964393</v>
      </c>
      <c r="T16" s="174">
        <v>36.560125637896931</v>
      </c>
      <c r="U16" s="29">
        <v>36.451162214603507</v>
      </c>
      <c r="V16" s="85">
        <v>37.39705520097651</v>
      </c>
      <c r="W16" s="85">
        <v>37.615901453963509</v>
      </c>
      <c r="X16" s="85">
        <v>36.038008871577404</v>
      </c>
      <c r="Y16" s="172">
        <v>35.139659373783054</v>
      </c>
      <c r="Z16" s="30">
        <v>36.883305000524679</v>
      </c>
      <c r="AA16" s="85">
        <v>37.399298224315828</v>
      </c>
      <c r="AB16" s="86">
        <v>37.817792307217182</v>
      </c>
      <c r="AC16" s="86">
        <v>36.144761389458068</v>
      </c>
      <c r="AD16" s="86">
        <v>37.779432172970829</v>
      </c>
      <c r="AE16" s="86">
        <v>36.694887635458905</v>
      </c>
      <c r="AF16" s="86">
        <v>35.979834247534392</v>
      </c>
      <c r="AG16" s="86">
        <v>35.224718049802817</v>
      </c>
      <c r="AH16" s="85">
        <v>38.120758289156548</v>
      </c>
      <c r="AI16" s="85">
        <v>38.526483665366825</v>
      </c>
      <c r="AJ16" s="85">
        <v>37.610031396430266</v>
      </c>
      <c r="AK16" s="85">
        <v>36.948171695899731</v>
      </c>
      <c r="AL16" s="85">
        <v>37.863883540415969</v>
      </c>
      <c r="AM16" s="87">
        <v>38.325066914088843</v>
      </c>
      <c r="AN16" s="29">
        <v>38.594029354699607</v>
      </c>
      <c r="AO16" s="86">
        <v>38.176674479325293</v>
      </c>
      <c r="AP16" s="86">
        <v>39.215792159543675</v>
      </c>
      <c r="AQ16" s="86">
        <v>39.993275362110239</v>
      </c>
      <c r="AR16" s="86">
        <v>39.586223233852671</v>
      </c>
      <c r="AS16" s="86">
        <v>39.616166847975556</v>
      </c>
      <c r="AT16" s="86">
        <v>40.894648303637354</v>
      </c>
      <c r="AU16" s="86">
        <v>40.945176514452214</v>
      </c>
      <c r="AV16" s="86">
        <v>41.223962734355595</v>
      </c>
      <c r="AW16" s="86">
        <v>41.393851460727987</v>
      </c>
      <c r="AX16" s="86">
        <v>42.587372273682725</v>
      </c>
      <c r="AY16" s="86">
        <v>36.683884625501015</v>
      </c>
      <c r="AZ16" s="86">
        <v>43.482975686246334</v>
      </c>
      <c r="BA16" s="86">
        <v>45.664579569710739</v>
      </c>
      <c r="BB16" s="86">
        <v>46.648554206664045</v>
      </c>
      <c r="BC16" s="86">
        <v>48.942769423003689</v>
      </c>
      <c r="BD16" s="86">
        <v>52.474412549815952</v>
      </c>
      <c r="BE16" s="175">
        <v>52.202815605810159</v>
      </c>
      <c r="BF16" s="175">
        <v>50.990969079809666</v>
      </c>
      <c r="BG16" s="175">
        <v>49.085859960690073</v>
      </c>
    </row>
    <row r="17" spans="1:59" ht="11" customHeight="1">
      <c r="A17" s="22" t="s">
        <v>51</v>
      </c>
      <c r="B17" s="28">
        <v>23.2</v>
      </c>
      <c r="C17" s="28">
        <v>22.6</v>
      </c>
      <c r="D17" s="28">
        <v>22.8</v>
      </c>
      <c r="E17" s="28">
        <v>21.5</v>
      </c>
      <c r="F17" s="28">
        <v>23</v>
      </c>
      <c r="G17" s="28">
        <v>23.2</v>
      </c>
      <c r="H17" s="28">
        <v>24.5</v>
      </c>
      <c r="I17" s="28">
        <v>24.1</v>
      </c>
      <c r="J17" s="29">
        <v>25.1</v>
      </c>
      <c r="K17" s="29">
        <v>25.1</v>
      </c>
      <c r="L17" s="29">
        <v>25.4</v>
      </c>
      <c r="M17" s="29">
        <v>23.9</v>
      </c>
      <c r="N17" s="29">
        <v>24.8</v>
      </c>
      <c r="O17" s="29">
        <v>25.6</v>
      </c>
      <c r="P17" s="29">
        <v>25</v>
      </c>
      <c r="Q17" s="176">
        <v>23.8</v>
      </c>
      <c r="R17" s="29">
        <v>25</v>
      </c>
      <c r="S17" s="29">
        <v>24.8</v>
      </c>
      <c r="T17" s="29">
        <v>25.2</v>
      </c>
      <c r="U17" s="29">
        <v>24.5</v>
      </c>
      <c r="V17" s="29">
        <v>25</v>
      </c>
      <c r="W17" s="29">
        <v>25.3</v>
      </c>
      <c r="X17" s="29">
        <v>24.5</v>
      </c>
      <c r="Y17" s="29">
        <v>24.1</v>
      </c>
      <c r="Z17" s="29">
        <v>25.2</v>
      </c>
      <c r="AA17" s="29">
        <v>25.5</v>
      </c>
      <c r="AB17" s="29">
        <v>25.4</v>
      </c>
      <c r="AC17" s="29">
        <v>24.3</v>
      </c>
      <c r="AD17" s="29">
        <v>26.4</v>
      </c>
      <c r="AE17" s="30">
        <v>25</v>
      </c>
      <c r="AF17" s="30">
        <v>25.5</v>
      </c>
      <c r="AG17" s="30">
        <v>24.5</v>
      </c>
      <c r="AH17" s="29">
        <v>26.7</v>
      </c>
      <c r="AI17" s="29">
        <v>26.6</v>
      </c>
      <c r="AJ17" s="29">
        <v>27.1</v>
      </c>
      <c r="AK17" s="29">
        <v>26.5</v>
      </c>
      <c r="AL17" s="29">
        <v>27.7</v>
      </c>
      <c r="AM17" s="29">
        <v>27.7</v>
      </c>
      <c r="AN17" s="29">
        <v>27.7</v>
      </c>
      <c r="AO17" s="29">
        <v>26.7</v>
      </c>
      <c r="AP17" s="29">
        <v>26.7</v>
      </c>
      <c r="AQ17" s="30">
        <v>27.2</v>
      </c>
      <c r="AR17" s="30">
        <v>27.5</v>
      </c>
      <c r="AS17" s="30">
        <v>27.1</v>
      </c>
      <c r="AT17" s="30">
        <v>27.6</v>
      </c>
      <c r="AU17" s="30">
        <v>29</v>
      </c>
      <c r="AV17" s="30">
        <v>29.1</v>
      </c>
      <c r="AW17" s="30">
        <v>29.1</v>
      </c>
      <c r="AX17" s="30">
        <v>30.1</v>
      </c>
      <c r="AY17" s="30">
        <v>23.3</v>
      </c>
      <c r="AZ17" s="30">
        <v>30.8</v>
      </c>
      <c r="BA17" s="30">
        <v>32.5</v>
      </c>
      <c r="BB17" s="30">
        <v>32.6</v>
      </c>
      <c r="BC17" s="30">
        <v>34.4</v>
      </c>
      <c r="BD17" s="30">
        <v>34.9</v>
      </c>
      <c r="BE17" s="30">
        <v>35.299999999999997</v>
      </c>
      <c r="BF17" s="30">
        <v>34.5</v>
      </c>
      <c r="BG17" s="30">
        <v>33.9</v>
      </c>
    </row>
    <row r="18" spans="1:59" ht="11" hidden="1" customHeight="1">
      <c r="A18" s="22" t="s">
        <v>79</v>
      </c>
      <c r="B18" s="28">
        <v>45.8</v>
      </c>
      <c r="C18" s="28">
        <v>46</v>
      </c>
      <c r="D18" s="28">
        <v>45.7</v>
      </c>
      <c r="E18" s="28">
        <v>46.2</v>
      </c>
      <c r="F18" s="28">
        <v>45.5</v>
      </c>
      <c r="G18" s="28">
        <v>44.5</v>
      </c>
      <c r="H18" s="28">
        <v>42.6</v>
      </c>
      <c r="I18" s="28">
        <v>42.9</v>
      </c>
      <c r="J18" s="29">
        <v>42.2</v>
      </c>
      <c r="K18" s="29">
        <v>42</v>
      </c>
      <c r="L18" s="29">
        <v>41.3</v>
      </c>
      <c r="M18" s="29">
        <v>41.9</v>
      </c>
      <c r="N18" s="29">
        <v>41.7</v>
      </c>
      <c r="O18" s="29">
        <v>41.6</v>
      </c>
      <c r="P18" s="29">
        <v>42</v>
      </c>
      <c r="Q18" s="176">
        <v>42.4</v>
      </c>
      <c r="R18" s="29">
        <v>42.1</v>
      </c>
      <c r="S18" s="29">
        <v>42</v>
      </c>
      <c r="T18" s="29">
        <v>42.5</v>
      </c>
      <c r="U18" s="29">
        <v>42.2</v>
      </c>
      <c r="V18" s="29">
        <v>42.1</v>
      </c>
      <c r="W18" s="29">
        <v>42.3</v>
      </c>
      <c r="X18" s="29">
        <v>43.1</v>
      </c>
      <c r="Y18" s="29">
        <v>43.3</v>
      </c>
      <c r="Z18" s="29">
        <v>42.8</v>
      </c>
      <c r="AA18" s="29">
        <v>42.7</v>
      </c>
      <c r="AB18" s="29">
        <v>42.6</v>
      </c>
      <c r="AC18" s="31">
        <v>43</v>
      </c>
      <c r="AD18" s="29">
        <v>43.2</v>
      </c>
      <c r="AE18" s="30">
        <v>43.5</v>
      </c>
      <c r="AF18" s="30">
        <v>43.8</v>
      </c>
      <c r="AG18" s="30">
        <v>44.2</v>
      </c>
      <c r="AH18" s="29">
        <v>43</v>
      </c>
      <c r="AI18" s="29">
        <v>42.5</v>
      </c>
      <c r="AJ18" s="29">
        <v>43.1</v>
      </c>
      <c r="AK18" s="29">
        <v>43.5</v>
      </c>
      <c r="AL18" s="29">
        <v>43.7</v>
      </c>
      <c r="AM18" s="29">
        <v>43.3</v>
      </c>
      <c r="AN18" s="29">
        <v>43.3</v>
      </c>
      <c r="AO18" s="29">
        <v>43.1</v>
      </c>
      <c r="AP18" s="29">
        <v>43.5</v>
      </c>
      <c r="AQ18" s="30">
        <v>43.1</v>
      </c>
      <c r="AR18" s="30">
        <v>43.1</v>
      </c>
      <c r="AS18" s="30">
        <v>43.3</v>
      </c>
      <c r="AT18" s="30">
        <v>42.6</v>
      </c>
      <c r="AU18" s="30">
        <v>42.4</v>
      </c>
      <c r="AV18" s="30">
        <v>42.4</v>
      </c>
      <c r="AW18" s="30">
        <v>42.4</v>
      </c>
      <c r="AX18" s="30">
        <v>42.1</v>
      </c>
      <c r="AY18" s="30">
        <v>36.299999999999997</v>
      </c>
      <c r="AZ18" s="30">
        <v>37.5</v>
      </c>
      <c r="BA18" s="30">
        <v>38.200000000000003</v>
      </c>
      <c r="BB18" s="30">
        <v>38</v>
      </c>
      <c r="BC18" s="30">
        <v>37.700000000000003</v>
      </c>
      <c r="BD18" s="30">
        <v>35.9</v>
      </c>
      <c r="BE18" s="175"/>
      <c r="BF18" s="175"/>
      <c r="BG18" s="175"/>
    </row>
    <row r="19" spans="1:59" ht="11" hidden="1" customHeight="1">
      <c r="A19" s="22" t="s">
        <v>80</v>
      </c>
      <c r="B19" s="28">
        <v>59.6</v>
      </c>
      <c r="C19" s="28">
        <v>59.5</v>
      </c>
      <c r="D19" s="28">
        <v>59.2</v>
      </c>
      <c r="E19" s="28">
        <v>58.8</v>
      </c>
      <c r="F19" s="28">
        <v>59.1</v>
      </c>
      <c r="G19" s="28">
        <v>57.9</v>
      </c>
      <c r="H19" s="28">
        <v>56.4</v>
      </c>
      <c r="I19" s="28">
        <v>56.5</v>
      </c>
      <c r="J19" s="29">
        <v>56.2</v>
      </c>
      <c r="K19" s="29">
        <v>56.1</v>
      </c>
      <c r="L19" s="177">
        <v>55.4</v>
      </c>
      <c r="M19" s="29">
        <v>55</v>
      </c>
      <c r="N19" s="29">
        <v>55.5</v>
      </c>
      <c r="O19" s="29">
        <v>55.9</v>
      </c>
      <c r="P19" s="29">
        <v>55.9</v>
      </c>
      <c r="Q19" s="176">
        <v>55.6</v>
      </c>
      <c r="R19" s="29">
        <v>56.1</v>
      </c>
      <c r="S19" s="29">
        <v>55.9</v>
      </c>
      <c r="T19" s="29">
        <v>56.8</v>
      </c>
      <c r="U19" s="29">
        <v>55.9</v>
      </c>
      <c r="V19" s="29">
        <v>56.2</v>
      </c>
      <c r="W19" s="29">
        <v>56.6</v>
      </c>
      <c r="X19" s="29">
        <v>57.1</v>
      </c>
      <c r="Y19" s="29">
        <v>57.1</v>
      </c>
      <c r="Z19" s="29">
        <v>57.2</v>
      </c>
      <c r="AA19" s="29">
        <v>57.3</v>
      </c>
      <c r="AB19" s="29">
        <v>57.1</v>
      </c>
      <c r="AC19" s="31">
        <v>56.8</v>
      </c>
      <c r="AD19" s="31">
        <v>58.6</v>
      </c>
      <c r="AE19" s="30">
        <v>58.1</v>
      </c>
      <c r="AF19" s="30">
        <v>58.8</v>
      </c>
      <c r="AG19" s="30">
        <v>58.5</v>
      </c>
      <c r="AH19" s="29">
        <v>58.7</v>
      </c>
      <c r="AI19" s="29">
        <v>57.9</v>
      </c>
      <c r="AJ19" s="177">
        <v>59.1</v>
      </c>
      <c r="AK19" s="29">
        <v>59.2</v>
      </c>
      <c r="AL19" s="29">
        <v>60.5</v>
      </c>
      <c r="AM19" s="29">
        <v>59.9</v>
      </c>
      <c r="AN19" s="29">
        <v>59.9</v>
      </c>
      <c r="AO19" s="29">
        <v>58.8</v>
      </c>
      <c r="AP19" s="29">
        <v>59.3</v>
      </c>
      <c r="AQ19" s="30">
        <v>59.1</v>
      </c>
      <c r="AR19" s="30">
        <v>59.5</v>
      </c>
      <c r="AS19" s="30">
        <v>59.4</v>
      </c>
      <c r="AT19" s="30">
        <v>58.8</v>
      </c>
      <c r="AU19" s="30">
        <v>59.8</v>
      </c>
      <c r="AV19" s="30">
        <v>59.9</v>
      </c>
      <c r="AW19" s="30">
        <v>59.8</v>
      </c>
      <c r="AX19" s="30">
        <v>60.3</v>
      </c>
      <c r="AY19" s="30">
        <v>47.3</v>
      </c>
      <c r="AZ19" s="30">
        <v>54.2</v>
      </c>
      <c r="BA19" s="30">
        <v>56.6</v>
      </c>
      <c r="BB19" s="30">
        <v>56.4</v>
      </c>
      <c r="BC19" s="30">
        <v>57.5</v>
      </c>
      <c r="BD19" s="30">
        <v>55.2</v>
      </c>
      <c r="BE19" s="175"/>
      <c r="BF19" s="175"/>
      <c r="BG19" s="175"/>
    </row>
    <row r="20" spans="1:59" ht="11" hidden="1" customHeight="1">
      <c r="A20" s="22"/>
      <c r="B20" s="32"/>
      <c r="C20" s="23"/>
      <c r="D20" s="23"/>
      <c r="E20" s="23"/>
      <c r="F20" s="23"/>
      <c r="G20" s="23"/>
      <c r="H20" s="23"/>
      <c r="I20" s="23"/>
      <c r="J20" s="29"/>
      <c r="K20" s="29"/>
      <c r="L20" s="29"/>
      <c r="M20" s="29"/>
      <c r="N20" s="29"/>
      <c r="O20" s="29"/>
      <c r="P20" s="29"/>
      <c r="Q20" s="176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31"/>
      <c r="AD20" s="31"/>
      <c r="AE20" s="37"/>
      <c r="AF20" s="30"/>
      <c r="AG20" s="30"/>
      <c r="AH20" s="29"/>
      <c r="AI20" s="29"/>
      <c r="AJ20" s="29"/>
      <c r="AK20" s="178"/>
      <c r="AL20" s="29"/>
      <c r="AM20" s="29"/>
      <c r="AN20" s="29"/>
      <c r="AO20" s="29"/>
      <c r="AP20" s="29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175"/>
      <c r="BF20" s="175"/>
      <c r="BG20" s="175"/>
    </row>
    <row r="21" spans="1:59" s="6" customFormat="1" ht="11" hidden="1" customHeight="1">
      <c r="A21" s="16" t="s">
        <v>81</v>
      </c>
      <c r="B21" s="17"/>
      <c r="C21" s="17"/>
      <c r="D21" s="17"/>
      <c r="E21" s="17"/>
      <c r="F21" s="17"/>
      <c r="G21" s="17"/>
      <c r="H21" s="17"/>
      <c r="I21" s="17"/>
      <c r="J21" s="33"/>
      <c r="K21" s="33"/>
      <c r="L21" s="33"/>
      <c r="M21" s="33"/>
      <c r="N21" s="33"/>
      <c r="O21" s="33"/>
      <c r="P21" s="33"/>
      <c r="Q21" s="179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180"/>
      <c r="AD21" s="34"/>
      <c r="AE21" s="34"/>
      <c r="AF21" s="35" t="s">
        <v>66</v>
      </c>
      <c r="AG21" s="35"/>
      <c r="AH21" s="33"/>
      <c r="AI21" s="33"/>
      <c r="AJ21" s="33"/>
      <c r="AK21" s="181"/>
      <c r="AL21" s="33"/>
      <c r="AM21" s="33" t="s">
        <v>66</v>
      </c>
      <c r="AN21" s="33"/>
      <c r="AO21" s="33"/>
      <c r="AP21" s="33"/>
      <c r="AQ21" s="35" t="s">
        <v>66</v>
      </c>
      <c r="AR21" s="35"/>
      <c r="AS21" s="35"/>
      <c r="AT21" s="35"/>
      <c r="AU21" s="35"/>
      <c r="AV21" s="35"/>
      <c r="AW21" s="35"/>
      <c r="AX21" s="35"/>
      <c r="AY21" s="35" t="s">
        <v>66</v>
      </c>
      <c r="AZ21" s="35"/>
      <c r="BA21" s="35" t="s">
        <v>66</v>
      </c>
      <c r="BB21" s="35"/>
      <c r="BC21" s="35"/>
      <c r="BD21" s="35"/>
      <c r="BE21" s="182"/>
      <c r="BF21" s="182"/>
      <c r="BG21" s="182"/>
    </row>
    <row r="22" spans="1:59" s="6" customFormat="1" ht="11" hidden="1" customHeight="1">
      <c r="A22" s="16" t="s">
        <v>67</v>
      </c>
      <c r="B22" s="17">
        <v>16233.009506142504</v>
      </c>
      <c r="C22" s="17">
        <v>16299.016092571768</v>
      </c>
      <c r="D22" s="17">
        <v>16366.217746195314</v>
      </c>
      <c r="E22" s="17">
        <v>16433.180584274531</v>
      </c>
      <c r="F22" s="17">
        <v>16500.299846064871</v>
      </c>
      <c r="G22" s="17">
        <v>16567.853738725531</v>
      </c>
      <c r="H22" s="17">
        <v>16635.849327889202</v>
      </c>
      <c r="I22" s="17">
        <v>16702.833555910209</v>
      </c>
      <c r="J22" s="33">
        <v>16767.378528667483</v>
      </c>
      <c r="K22" s="33">
        <v>16837.225446756489</v>
      </c>
      <c r="L22" s="33">
        <v>16905.571577102652</v>
      </c>
      <c r="M22" s="33">
        <v>16973.551942643138</v>
      </c>
      <c r="N22" s="33">
        <v>17041.617425337085</v>
      </c>
      <c r="O22" s="33">
        <v>17110.050493319406</v>
      </c>
      <c r="P22" s="33">
        <v>17179.387120653515</v>
      </c>
      <c r="Q22" s="179">
        <v>17248.31798330821</v>
      </c>
      <c r="R22" s="33">
        <v>17317.455390593761</v>
      </c>
      <c r="S22" s="33">
        <v>17387.087015640387</v>
      </c>
      <c r="T22" s="33">
        <v>17457.244331319536</v>
      </c>
      <c r="U22" s="33">
        <v>17526.55047297286</v>
      </c>
      <c r="V22" s="33">
        <v>17596.116311738202</v>
      </c>
      <c r="W22" s="33">
        <v>17666.231192637206</v>
      </c>
      <c r="X22" s="33">
        <v>17738.112673065436</v>
      </c>
      <c r="Y22" s="33">
        <v>17807.876960409332</v>
      </c>
      <c r="Z22" s="35">
        <v>17878.617856244018</v>
      </c>
      <c r="AA22" s="35">
        <v>17949.832592639843</v>
      </c>
      <c r="AB22" s="35">
        <v>18021.816465260061</v>
      </c>
      <c r="AC22" s="35">
        <v>18093.057613270041</v>
      </c>
      <c r="AD22" s="35">
        <v>18164.400672664742</v>
      </c>
      <c r="AE22" s="34">
        <v>18236.140982629215</v>
      </c>
      <c r="AF22" s="183">
        <v>18309.34390291461</v>
      </c>
      <c r="AG22" s="35">
        <v>18382.562820401603</v>
      </c>
      <c r="AH22" s="33">
        <v>18455.925808384451</v>
      </c>
      <c r="AI22" s="33">
        <v>18529.838786959728</v>
      </c>
      <c r="AJ22" s="33">
        <v>18604.46300019617</v>
      </c>
      <c r="AK22" s="184">
        <v>18678.691128230901</v>
      </c>
      <c r="AL22" s="33">
        <v>18753.296172933813</v>
      </c>
      <c r="AM22" s="35">
        <v>18828.274151703747</v>
      </c>
      <c r="AN22" s="33">
        <v>18902.857372246319</v>
      </c>
      <c r="AO22" s="35">
        <v>18975.457542601689</v>
      </c>
      <c r="AP22" s="35">
        <v>19048.460030418344</v>
      </c>
      <c r="AQ22" s="35">
        <v>19121.860805399741</v>
      </c>
      <c r="AR22" s="35">
        <v>19195.209063818093</v>
      </c>
      <c r="AS22" s="35">
        <v>19266.865456843891</v>
      </c>
      <c r="AT22" s="35">
        <v>19338.846463207145</v>
      </c>
      <c r="AU22" s="35">
        <v>19411.147235800858</v>
      </c>
      <c r="AV22" s="35">
        <v>19483.292956728536</v>
      </c>
      <c r="AW22" s="35">
        <v>19553.658547193827</v>
      </c>
      <c r="AX22" s="35">
        <v>19624.643038993658</v>
      </c>
      <c r="AY22" s="35">
        <v>19695.95152566029</v>
      </c>
      <c r="AZ22" s="35">
        <v>19767.00141454531</v>
      </c>
      <c r="BA22" s="35">
        <v>19836.544235140329</v>
      </c>
      <c r="BB22" s="35">
        <v>19906.581308906319</v>
      </c>
      <c r="BC22" s="35">
        <v>19976.742416819277</v>
      </c>
      <c r="BD22" s="35">
        <v>20047.413035678044</v>
      </c>
      <c r="BE22" s="182"/>
      <c r="BF22" s="182"/>
      <c r="BG22" s="182"/>
    </row>
    <row r="23" spans="1:59" s="6" customFormat="1" ht="11" hidden="1" customHeight="1">
      <c r="A23" s="16" t="s">
        <v>68</v>
      </c>
      <c r="B23" s="17">
        <v>8453.7650938993356</v>
      </c>
      <c r="C23" s="17">
        <v>8496.1874501009006</v>
      </c>
      <c r="D23" s="17">
        <v>8463.2318088810825</v>
      </c>
      <c r="E23" s="17">
        <v>8468.1286131306933</v>
      </c>
      <c r="F23" s="17">
        <v>8541.6130928213679</v>
      </c>
      <c r="G23" s="17">
        <v>8378.1174734384658</v>
      </c>
      <c r="H23" s="17">
        <v>8216.7853320361246</v>
      </c>
      <c r="I23" s="17">
        <v>8169.5986567576792</v>
      </c>
      <c r="J23" s="33">
        <v>8221.6471169681008</v>
      </c>
      <c r="K23" s="33">
        <v>8217.0986832279159</v>
      </c>
      <c r="L23" s="33">
        <v>8124.191171817316</v>
      </c>
      <c r="M23" s="33">
        <v>8121.5136202448366</v>
      </c>
      <c r="N23" s="33">
        <v>8295.9480636546014</v>
      </c>
      <c r="O23" s="33">
        <v>8412.0757868572691</v>
      </c>
      <c r="P23" s="33">
        <v>8457.9551070220805</v>
      </c>
      <c r="Q23" s="179">
        <v>8448.0476614914514</v>
      </c>
      <c r="R23" s="33">
        <v>8580.1043758874475</v>
      </c>
      <c r="S23" s="33">
        <v>8526.5028791156783</v>
      </c>
      <c r="T23" s="33">
        <v>8697.2981190826449</v>
      </c>
      <c r="U23" s="33">
        <v>8600.6397790251522</v>
      </c>
      <c r="V23" s="33">
        <v>8678.5895371447623</v>
      </c>
      <c r="W23" s="33">
        <v>8877.8198459220166</v>
      </c>
      <c r="X23" s="33">
        <v>9077.0058098955906</v>
      </c>
      <c r="Y23" s="33">
        <v>9046.2538011964443</v>
      </c>
      <c r="Z23" s="35">
        <v>9112.6542035426064</v>
      </c>
      <c r="AA23" s="35">
        <v>9144.8030392888359</v>
      </c>
      <c r="AB23" s="35">
        <v>9113.3212885396933</v>
      </c>
      <c r="AC23" s="35">
        <v>9090.13728499834</v>
      </c>
      <c r="AD23" s="35">
        <v>9490.3875633887983</v>
      </c>
      <c r="AE23" s="34">
        <v>9437.7258199622447</v>
      </c>
      <c r="AF23" s="34">
        <v>9591.8554482591408</v>
      </c>
      <c r="AG23" s="35">
        <v>9566.9280629447203</v>
      </c>
      <c r="AH23" s="33">
        <v>9671.5276916154835</v>
      </c>
      <c r="AI23" s="33">
        <v>9523.7712969857166</v>
      </c>
      <c r="AJ23" s="33">
        <v>9727.1243109950265</v>
      </c>
      <c r="AK23" s="181">
        <v>9883.1767273129117</v>
      </c>
      <c r="AL23" s="33">
        <v>10231.778529034684</v>
      </c>
      <c r="AM23" s="35">
        <v>10085.56808087074</v>
      </c>
      <c r="AN23" s="33">
        <v>10146.790688766994</v>
      </c>
      <c r="AO23" s="35">
        <v>9953.3141622411422</v>
      </c>
      <c r="AP23" s="35">
        <v>10137.611758595725</v>
      </c>
      <c r="AQ23" s="35">
        <v>10119.375903999939</v>
      </c>
      <c r="AR23" s="35">
        <v>10240.115190704564</v>
      </c>
      <c r="AS23" s="35">
        <v>10276.299081616358</v>
      </c>
      <c r="AT23" s="35">
        <v>10173.539843318393</v>
      </c>
      <c r="AU23" s="35">
        <v>10382.625480191653</v>
      </c>
      <c r="AV23" s="35">
        <v>10484.682286831721</v>
      </c>
      <c r="AW23" s="35">
        <v>10514.409057785453</v>
      </c>
      <c r="AX23" s="35">
        <v>10697.092784366667</v>
      </c>
      <c r="AY23" s="35">
        <v>8207.2165006028299</v>
      </c>
      <c r="AZ23" s="35">
        <v>9462.741263699756</v>
      </c>
      <c r="BA23" s="35">
        <v>10036.131653931645</v>
      </c>
      <c r="BB23" s="35">
        <v>9992.2243987751062</v>
      </c>
      <c r="BC23" s="35">
        <v>10259.286394407201</v>
      </c>
      <c r="BD23" s="35">
        <v>9809.9377514861299</v>
      </c>
      <c r="BE23" s="182"/>
      <c r="BF23" s="182"/>
      <c r="BG23" s="182"/>
    </row>
    <row r="24" spans="1:59" ht="11" hidden="1" customHeight="1">
      <c r="A24" s="22" t="s">
        <v>69</v>
      </c>
      <c r="B24" s="23">
        <v>6202.0589600909489</v>
      </c>
      <c r="C24" s="23">
        <v>6265.6612575960826</v>
      </c>
      <c r="D24" s="23">
        <v>6280.143288763059</v>
      </c>
      <c r="E24" s="23">
        <v>6360.8663875977654</v>
      </c>
      <c r="F24" s="23">
        <v>6357.8106102077736</v>
      </c>
      <c r="G24" s="23">
        <v>6260.5623488794354</v>
      </c>
      <c r="H24" s="23">
        <v>6056.4429272024363</v>
      </c>
      <c r="I24" s="23">
        <v>6076.0306616511571</v>
      </c>
      <c r="J24" s="29">
        <v>5987.6979795500893</v>
      </c>
      <c r="K24" s="29">
        <v>5968.8110339599098</v>
      </c>
      <c r="L24" s="30">
        <v>5859.2889003028422</v>
      </c>
      <c r="M24" s="29">
        <v>5983.7221705037564</v>
      </c>
      <c r="N24" s="29">
        <v>5983.6841786567529</v>
      </c>
      <c r="O24" s="29">
        <v>6045.0432288061629</v>
      </c>
      <c r="P24" s="29">
        <v>6130.9761650877863</v>
      </c>
      <c r="Q24" s="176">
        <v>6262.7582103375926</v>
      </c>
      <c r="R24" s="29">
        <v>6240.5544632677547</v>
      </c>
      <c r="S24" s="29">
        <v>6237.2709107031142</v>
      </c>
      <c r="T24" s="29">
        <v>6304.14790628637</v>
      </c>
      <c r="U24" s="29">
        <v>6273.6608520434092</v>
      </c>
      <c r="V24" s="29">
        <v>6352.5392528959737</v>
      </c>
      <c r="W24" s="29">
        <v>6434.1885048068625</v>
      </c>
      <c r="X24" s="29">
        <v>6699.6557118991432</v>
      </c>
      <c r="Y24" s="29">
        <v>6669.8597696774723</v>
      </c>
      <c r="Z24" s="30">
        <v>6652.8131768452604</v>
      </c>
      <c r="AA24" s="30">
        <v>6628.7889614792148</v>
      </c>
      <c r="AB24" s="30">
        <v>6576.8253411878177</v>
      </c>
      <c r="AC24" s="30">
        <v>6676.3527887278078</v>
      </c>
      <c r="AD24" s="30">
        <v>6763.3923588992548</v>
      </c>
      <c r="AE24" s="30">
        <v>6857.9793817802502</v>
      </c>
      <c r="AF24" s="31">
        <v>6912.1430461136806</v>
      </c>
      <c r="AG24" s="30">
        <v>6995.2844099571403</v>
      </c>
      <c r="AH24" s="29">
        <v>6839.6058937564103</v>
      </c>
      <c r="AI24" s="29">
        <v>6753.8545217227029</v>
      </c>
      <c r="AJ24" s="29">
        <v>6872.7144162335744</v>
      </c>
      <c r="AK24" s="29">
        <v>7031.306663031045</v>
      </c>
      <c r="AL24" s="178">
        <v>7182.4811645826403</v>
      </c>
      <c r="AM24" s="30">
        <v>7077.9134512966575</v>
      </c>
      <c r="AN24" s="30">
        <v>7124.615971065813</v>
      </c>
      <c r="AO24" s="30">
        <v>7070.9739388239595</v>
      </c>
      <c r="AP24" s="30">
        <v>7222.1457525222067</v>
      </c>
      <c r="AQ24" s="30">
        <v>7133.736396699238</v>
      </c>
      <c r="AR24" s="30">
        <v>7224.5124216730301</v>
      </c>
      <c r="AS24" s="30">
        <v>7249.5344095325536</v>
      </c>
      <c r="AT24" s="30">
        <v>7191.9340864198803</v>
      </c>
      <c r="AU24" s="30">
        <v>7133.0942037397244</v>
      </c>
      <c r="AV24" s="30">
        <v>7241.5840352334462</v>
      </c>
      <c r="AW24" s="30">
        <v>7219.7162993223728</v>
      </c>
      <c r="AX24" s="30">
        <v>7233.995869922087</v>
      </c>
      <c r="AY24" s="30">
        <v>6170.2523051614053</v>
      </c>
      <c r="AZ24" s="30">
        <v>6410.0892097479136</v>
      </c>
      <c r="BA24" s="30">
        <v>6591.6204484216514</v>
      </c>
      <c r="BB24" s="30">
        <v>6591.1160681607544</v>
      </c>
      <c r="BC24" s="30">
        <v>6479.7921285987495</v>
      </c>
      <c r="BD24" s="30">
        <v>6152.4909969720675</v>
      </c>
      <c r="BE24" s="175"/>
      <c r="BF24" s="175"/>
      <c r="BG24" s="175"/>
    </row>
    <row r="25" spans="1:59" ht="11" hidden="1" customHeight="1">
      <c r="A25" s="22" t="s">
        <v>70</v>
      </c>
      <c r="B25" s="23">
        <v>3853.2556956422127</v>
      </c>
      <c r="C25" s="23">
        <v>3936.7667341111764</v>
      </c>
      <c r="D25" s="23">
        <v>3953.8825495225656</v>
      </c>
      <c r="E25" s="23">
        <v>4011.4076601688948</v>
      </c>
      <c r="F25" s="23">
        <v>4011.9063421616029</v>
      </c>
      <c r="G25" s="23">
        <v>4031.5210588592108</v>
      </c>
      <c r="H25" s="23">
        <v>3913.3869182474396</v>
      </c>
      <c r="I25" s="23">
        <v>3927.8936076356786</v>
      </c>
      <c r="J25" s="29">
        <v>3857.7555414078629</v>
      </c>
      <c r="K25" s="29">
        <v>3799.2562226626378</v>
      </c>
      <c r="L25" s="29">
        <v>3761.4636318780549</v>
      </c>
      <c r="M25" s="29">
        <v>3890.684287639428</v>
      </c>
      <c r="N25" s="29">
        <v>3893.8839132351113</v>
      </c>
      <c r="O25" s="29">
        <v>3959.3026001688572</v>
      </c>
      <c r="P25" s="29">
        <v>4043.0645836265908</v>
      </c>
      <c r="Q25" s="176">
        <v>4188.0435407040404</v>
      </c>
      <c r="R25" s="29">
        <v>4150.2974632912174</v>
      </c>
      <c r="S25" s="29">
        <v>4164.8293764061573</v>
      </c>
      <c r="T25" s="29">
        <v>4192.6991751794822</v>
      </c>
      <c r="U25" s="29">
        <v>4183.5674499421511</v>
      </c>
      <c r="V25" s="29">
        <v>4213.8125785147768</v>
      </c>
      <c r="W25" s="29">
        <v>4296.7334300785642</v>
      </c>
      <c r="X25" s="29">
        <v>4480.7870749786935</v>
      </c>
      <c r="Y25" s="29">
        <v>4484.835365271334</v>
      </c>
      <c r="Z25" s="30">
        <v>4502.0657540843613</v>
      </c>
      <c r="AA25" s="30">
        <v>4495.3059593231465</v>
      </c>
      <c r="AB25" s="30">
        <v>4476.5514098029334</v>
      </c>
      <c r="AC25" s="30">
        <v>4582.2417453846729</v>
      </c>
      <c r="AD25" s="30">
        <v>4532.6841528041596</v>
      </c>
      <c r="AE25" s="30">
        <v>4546.1343387748921</v>
      </c>
      <c r="AF25" s="31">
        <v>4562.6573408078784</v>
      </c>
      <c r="AG25" s="30">
        <v>4665.080491072642</v>
      </c>
      <c r="AH25" s="29">
        <v>4640.901412074506</v>
      </c>
      <c r="AI25" s="29">
        <v>4582.5578349410871</v>
      </c>
      <c r="AJ25" s="29">
        <v>4652.2853860532696</v>
      </c>
      <c r="AK25" s="29">
        <v>4753.8310078388331</v>
      </c>
      <c r="AL25" s="177">
        <v>4883.0234572599938</v>
      </c>
      <c r="AM25" s="30">
        <v>4769.815255069283</v>
      </c>
      <c r="AN25" s="30">
        <v>4805.2273696175798</v>
      </c>
      <c r="AO25" s="30">
        <v>4729.8421064423528</v>
      </c>
      <c r="AP25" s="30">
        <v>4842.129902498782</v>
      </c>
      <c r="AQ25" s="30">
        <v>4816.8903420364231</v>
      </c>
      <c r="AR25" s="30">
        <v>4827.1801085166508</v>
      </c>
      <c r="AS25" s="30">
        <v>4819.8711343102113</v>
      </c>
      <c r="AT25" s="30">
        <v>4762.5548593386466</v>
      </c>
      <c r="AU25" s="30">
        <v>4747.3301471091063</v>
      </c>
      <c r="AV25" s="30">
        <v>4838.3779973416094</v>
      </c>
      <c r="AW25" s="30">
        <v>4882.916713459349</v>
      </c>
      <c r="AX25" s="30">
        <v>4830.7733550120784</v>
      </c>
      <c r="AY25" s="30">
        <v>4336.5305464917938</v>
      </c>
      <c r="AZ25" s="30">
        <v>4455.6929531733731</v>
      </c>
      <c r="BA25" s="30">
        <v>4553.8539723935719</v>
      </c>
      <c r="BB25" s="30">
        <v>4608.6520821165595</v>
      </c>
      <c r="BC25" s="30">
        <v>4405.0276115703482</v>
      </c>
      <c r="BD25" s="30">
        <v>4119.3515367876107</v>
      </c>
      <c r="BE25" s="175"/>
      <c r="BF25" s="175"/>
      <c r="BG25" s="175"/>
    </row>
    <row r="26" spans="1:59" ht="11" hidden="1" customHeight="1">
      <c r="A26" s="22" t="s">
        <v>71</v>
      </c>
      <c r="B26" s="23">
        <v>1094.073234467033</v>
      </c>
      <c r="C26" s="23">
        <v>1096.9275244567746</v>
      </c>
      <c r="D26" s="23">
        <v>1011.4944386829027</v>
      </c>
      <c r="E26" s="23">
        <v>1021.5574709416665</v>
      </c>
      <c r="F26" s="23">
        <v>1011.2484424973843</v>
      </c>
      <c r="G26" s="23">
        <v>992.23065858004486</v>
      </c>
      <c r="H26" s="23">
        <v>935.43766044399229</v>
      </c>
      <c r="I26" s="23">
        <v>974.12032363057301</v>
      </c>
      <c r="J26" s="29">
        <v>911.05843534751159</v>
      </c>
      <c r="K26" s="29">
        <v>971.49505151757467</v>
      </c>
      <c r="L26" s="29">
        <v>932.38758172492021</v>
      </c>
      <c r="M26" s="29">
        <v>945.17176081884782</v>
      </c>
      <c r="N26" s="29">
        <v>934.20175915726452</v>
      </c>
      <c r="O26" s="29">
        <v>941.73485335719965</v>
      </c>
      <c r="P26" s="29">
        <v>927.9804139075643</v>
      </c>
      <c r="Q26" s="176">
        <v>905.20544290907173</v>
      </c>
      <c r="R26" s="29">
        <v>891.43252432172164</v>
      </c>
      <c r="S26" s="29">
        <v>887.66001603117945</v>
      </c>
      <c r="T26" s="29">
        <v>936.93012628392819</v>
      </c>
      <c r="U26" s="29">
        <v>915.64390021658426</v>
      </c>
      <c r="V26" s="29">
        <v>924.39163668370259</v>
      </c>
      <c r="W26" s="29">
        <v>942.80017017756529</v>
      </c>
      <c r="X26" s="29">
        <v>976.79656943258976</v>
      </c>
      <c r="Y26" s="29">
        <v>971.02684264605352</v>
      </c>
      <c r="Z26" s="30">
        <v>961.36024203676891</v>
      </c>
      <c r="AA26" s="30">
        <v>922.80238919640703</v>
      </c>
      <c r="AB26" s="30">
        <v>940.69268496820951</v>
      </c>
      <c r="AC26" s="30">
        <v>923.9784664936451</v>
      </c>
      <c r="AD26" s="30">
        <v>948.32555052165139</v>
      </c>
      <c r="AE26" s="30">
        <v>1025.598631936316</v>
      </c>
      <c r="AF26" s="30">
        <v>1035.1957028831798</v>
      </c>
      <c r="AG26" s="30">
        <v>1018.758332931303</v>
      </c>
      <c r="AH26" s="29">
        <v>966.15703035111426</v>
      </c>
      <c r="AI26" s="29">
        <v>960.10735543756675</v>
      </c>
      <c r="AJ26" s="29">
        <v>969.57802699192609</v>
      </c>
      <c r="AK26" s="29">
        <v>977.33435778149078</v>
      </c>
      <c r="AL26" s="178">
        <v>1021.0968886417711</v>
      </c>
      <c r="AM26" s="30">
        <v>1026.3174443973287</v>
      </c>
      <c r="AN26" s="30">
        <v>1057.4557323807339</v>
      </c>
      <c r="AO26" s="30">
        <v>1083.8914364296656</v>
      </c>
      <c r="AP26" s="30">
        <v>1112.57164552106</v>
      </c>
      <c r="AQ26" s="30">
        <v>1042.3402951975738</v>
      </c>
      <c r="AR26" s="30">
        <v>1124.9068622842817</v>
      </c>
      <c r="AS26" s="30">
        <v>1113.1649692096646</v>
      </c>
      <c r="AT26" s="30">
        <v>1147.0763113985629</v>
      </c>
      <c r="AU26" s="30">
        <v>1163.3366795624054</v>
      </c>
      <c r="AV26" s="30">
        <v>1147.3368254532902</v>
      </c>
      <c r="AW26" s="30">
        <v>1064.3163465800862</v>
      </c>
      <c r="AX26" s="30">
        <v>1131.761513128868</v>
      </c>
      <c r="AY26" s="30">
        <v>814.24262689603404</v>
      </c>
      <c r="AZ26" s="30">
        <v>857.84727667682114</v>
      </c>
      <c r="BA26" s="30">
        <v>901.4439172647476</v>
      </c>
      <c r="BB26" s="30">
        <v>912.89675074101365</v>
      </c>
      <c r="BC26" s="30">
        <v>945.8237690999182</v>
      </c>
      <c r="BD26" s="30">
        <v>931.85958781520844</v>
      </c>
      <c r="BE26" s="175"/>
      <c r="BF26" s="175"/>
      <c r="BG26" s="175"/>
    </row>
    <row r="27" spans="1:59" ht="11" hidden="1" customHeight="1">
      <c r="A27" s="22" t="s">
        <v>72</v>
      </c>
      <c r="B27" s="23">
        <v>294.0702691003309</v>
      </c>
      <c r="C27" s="23">
        <v>257.05448895407181</v>
      </c>
      <c r="D27" s="23">
        <v>263.11643113292911</v>
      </c>
      <c r="E27" s="23">
        <v>243.95444866381678</v>
      </c>
      <c r="F27" s="23">
        <v>241.66622795379476</v>
      </c>
      <c r="G27" s="23">
        <v>221.70158058894228</v>
      </c>
      <c r="H27" s="23">
        <v>224.83633847788994</v>
      </c>
      <c r="I27" s="23">
        <v>213.5316261427532</v>
      </c>
      <c r="J27" s="29">
        <v>251.89667506044256</v>
      </c>
      <c r="K27" s="29">
        <v>221.07102984799855</v>
      </c>
      <c r="L27" s="29">
        <v>212.74464531205354</v>
      </c>
      <c r="M27" s="29">
        <v>215.88646731330613</v>
      </c>
      <c r="N27" s="29">
        <v>215.17531866026167</v>
      </c>
      <c r="O27" s="29">
        <v>199.44467192976984</v>
      </c>
      <c r="P27" s="29">
        <v>214.50781247799475</v>
      </c>
      <c r="Q27" s="176">
        <v>216.79605971507928</v>
      </c>
      <c r="R27" s="29">
        <v>225.30987962805463</v>
      </c>
      <c r="S27" s="29">
        <v>211.42843413220268</v>
      </c>
      <c r="T27" s="29">
        <v>231.89293715636353</v>
      </c>
      <c r="U27" s="29">
        <v>237.4524604926261</v>
      </c>
      <c r="V27" s="29">
        <v>254.03665032175985</v>
      </c>
      <c r="W27" s="29">
        <v>222.25077437297313</v>
      </c>
      <c r="X27" s="29">
        <v>231.78606053143983</v>
      </c>
      <c r="Y27" s="29">
        <v>210.38119450511562</v>
      </c>
      <c r="Z27" s="29">
        <v>212.34845155466576</v>
      </c>
      <c r="AA27" s="30">
        <v>206.90985437839251</v>
      </c>
      <c r="AB27" s="30">
        <v>206.4142723777766</v>
      </c>
      <c r="AC27" s="30">
        <v>227.7826628235116</v>
      </c>
      <c r="AD27" s="30">
        <v>288.70093580330257</v>
      </c>
      <c r="AE27" s="30">
        <v>285.84209417157831</v>
      </c>
      <c r="AF27" s="30">
        <v>308.1088191581444</v>
      </c>
      <c r="AG27" s="30">
        <v>287.9739814628976</v>
      </c>
      <c r="AH27" s="29">
        <v>271.04752869710512</v>
      </c>
      <c r="AI27" s="29">
        <v>235.29951524824833</v>
      </c>
      <c r="AJ27" s="29">
        <v>254.63543507611595</v>
      </c>
      <c r="AK27" s="29">
        <v>305.29558016329111</v>
      </c>
      <c r="AL27" s="177">
        <v>277.85665493761894</v>
      </c>
      <c r="AM27" s="30">
        <v>264.23197442631601</v>
      </c>
      <c r="AN27" s="30">
        <v>252.07582835471069</v>
      </c>
      <c r="AO27" s="30">
        <v>267.47806680983882</v>
      </c>
      <c r="AP27" s="30">
        <v>285.25323046116927</v>
      </c>
      <c r="AQ27" s="30">
        <v>278.05190725624573</v>
      </c>
      <c r="AR27" s="30">
        <v>277.00755949765357</v>
      </c>
      <c r="AS27" s="30">
        <v>284.95499828794357</v>
      </c>
      <c r="AT27" s="30">
        <v>277.97742773832255</v>
      </c>
      <c r="AU27" s="30">
        <v>248.09501485741637</v>
      </c>
      <c r="AV27" s="30">
        <v>261.75031923018736</v>
      </c>
      <c r="AW27" s="30">
        <v>301.84487712280378</v>
      </c>
      <c r="AX27" s="30">
        <v>287.25905444941571</v>
      </c>
      <c r="AY27" s="30">
        <v>271.04867537999019</v>
      </c>
      <c r="AZ27" s="30">
        <v>229.55316135117351</v>
      </c>
      <c r="BA27" s="30">
        <v>248.71396137515688</v>
      </c>
      <c r="BB27" s="30">
        <v>227.87994125341052</v>
      </c>
      <c r="BC27" s="30">
        <v>251.72690905776247</v>
      </c>
      <c r="BD27" s="30">
        <v>238.3509802246916</v>
      </c>
      <c r="BE27" s="175"/>
      <c r="BF27" s="175"/>
      <c r="BG27" s="175"/>
    </row>
    <row r="28" spans="1:59" ht="11" hidden="1" customHeight="1">
      <c r="A28" s="22" t="s">
        <v>73</v>
      </c>
      <c r="B28" s="23">
        <v>960.65976088131174</v>
      </c>
      <c r="C28" s="23">
        <v>974.91251007402695</v>
      </c>
      <c r="D28" s="23">
        <v>1051.6498694246536</v>
      </c>
      <c r="E28" s="23">
        <v>1083.9468078234022</v>
      </c>
      <c r="F28" s="23">
        <v>1092.9895975949707</v>
      </c>
      <c r="G28" s="23">
        <v>1015.1090508512473</v>
      </c>
      <c r="H28" s="23">
        <v>982.78201003307083</v>
      </c>
      <c r="I28" s="23">
        <v>960.48510424212134</v>
      </c>
      <c r="J28" s="29">
        <v>966.9873277342781</v>
      </c>
      <c r="K28" s="29">
        <v>976.98872993170505</v>
      </c>
      <c r="L28" s="29">
        <v>952.69304138781217</v>
      </c>
      <c r="M28" s="29">
        <v>931.9796547321846</v>
      </c>
      <c r="N28" s="29">
        <v>940.42318760410342</v>
      </c>
      <c r="O28" s="29">
        <v>944.56110335034339</v>
      </c>
      <c r="P28" s="29">
        <v>945.42335507562746</v>
      </c>
      <c r="Q28" s="176">
        <v>952.71316700938144</v>
      </c>
      <c r="R28" s="29">
        <v>973.5145960267912</v>
      </c>
      <c r="S28" s="29">
        <v>973.35308413358041</v>
      </c>
      <c r="T28" s="29">
        <v>942.62566766660279</v>
      </c>
      <c r="U28" s="29">
        <v>936.99704139200503</v>
      </c>
      <c r="V28" s="29">
        <v>960.29838737571959</v>
      </c>
      <c r="W28" s="29">
        <v>972.40413017773744</v>
      </c>
      <c r="X28" s="29">
        <v>1010.2860069564281</v>
      </c>
      <c r="Y28" s="29">
        <v>1003.6163672549993</v>
      </c>
      <c r="Z28" s="29">
        <v>977.03872916945522</v>
      </c>
      <c r="AA28" s="29">
        <v>1003.7707585812948</v>
      </c>
      <c r="AB28" s="30">
        <v>953.16697403890896</v>
      </c>
      <c r="AC28" s="30">
        <v>942.3499140259911</v>
      </c>
      <c r="AD28" s="30">
        <v>993.68171977012037</v>
      </c>
      <c r="AE28" s="30">
        <v>1000.4043168974682</v>
      </c>
      <c r="AF28" s="30">
        <v>1006.1811832644962</v>
      </c>
      <c r="AG28" s="30">
        <v>1023.471604490296</v>
      </c>
      <c r="AH28" s="29">
        <v>961.49992263366323</v>
      </c>
      <c r="AI28" s="29">
        <v>975.88981609576479</v>
      </c>
      <c r="AJ28" s="29">
        <v>996.21556811224252</v>
      </c>
      <c r="AK28" s="29">
        <v>994.84571724742966</v>
      </c>
      <c r="AL28" s="29">
        <v>1000.5041637432647</v>
      </c>
      <c r="AM28" s="30">
        <v>1017.5487774037531</v>
      </c>
      <c r="AN28" s="30">
        <v>1009.8570407127612</v>
      </c>
      <c r="AO28" s="30">
        <v>989.76232914211141</v>
      </c>
      <c r="AP28" s="30">
        <v>982.19097404116803</v>
      </c>
      <c r="AQ28" s="30">
        <v>996.45385220899527</v>
      </c>
      <c r="AR28" s="30">
        <v>995.41789137442686</v>
      </c>
      <c r="AS28" s="30">
        <v>1031.5433077247274</v>
      </c>
      <c r="AT28" s="30">
        <v>1004.325487944361</v>
      </c>
      <c r="AU28" s="30">
        <v>974.33236221081484</v>
      </c>
      <c r="AV28" s="30">
        <v>994.11889320836053</v>
      </c>
      <c r="AW28" s="30">
        <v>970.63836216013806</v>
      </c>
      <c r="AX28" s="30">
        <v>984.20194733174685</v>
      </c>
      <c r="AY28" s="30">
        <v>748.43045639359218</v>
      </c>
      <c r="AZ28" s="30">
        <v>866.99581854655571</v>
      </c>
      <c r="BA28" s="30">
        <v>887.6085973881685</v>
      </c>
      <c r="BB28" s="30">
        <v>841.68729404977535</v>
      </c>
      <c r="BC28" s="30">
        <v>877.21383887072193</v>
      </c>
      <c r="BD28" s="30">
        <v>862.92889214455749</v>
      </c>
      <c r="BE28" s="175"/>
      <c r="BF28" s="175"/>
      <c r="BG28" s="175"/>
    </row>
    <row r="29" spans="1:59" s="6" customFormat="1" ht="11" hidden="1" customHeight="1">
      <c r="A29" s="16" t="s">
        <v>74</v>
      </c>
      <c r="B29" s="17">
        <v>2251.7061338083595</v>
      </c>
      <c r="C29" s="17">
        <v>2230.5261925047962</v>
      </c>
      <c r="D29" s="17">
        <v>2183.0885201180354</v>
      </c>
      <c r="E29" s="17">
        <v>2107.2622255329211</v>
      </c>
      <c r="F29" s="17">
        <v>2183.8024826136111</v>
      </c>
      <c r="G29" s="17">
        <v>2117.55512455902</v>
      </c>
      <c r="H29" s="17">
        <v>2160.3424048337106</v>
      </c>
      <c r="I29" s="17">
        <v>2093.5679951065254</v>
      </c>
      <c r="J29" s="33">
        <v>2233.9491374180329</v>
      </c>
      <c r="K29" s="33">
        <v>2248.2876492680161</v>
      </c>
      <c r="L29" s="33">
        <v>2264.9022715144456</v>
      </c>
      <c r="M29" s="33">
        <v>2137.7914497410811</v>
      </c>
      <c r="N29" s="33">
        <v>2312.2638849978266</v>
      </c>
      <c r="O29" s="33">
        <v>2367.0325580511308</v>
      </c>
      <c r="P29" s="33">
        <v>2326.9789419342719</v>
      </c>
      <c r="Q29" s="179">
        <v>2185.2894511538339</v>
      </c>
      <c r="R29" s="33">
        <v>2339.5499126196578</v>
      </c>
      <c r="S29" s="33">
        <v>2289.2319684125282</v>
      </c>
      <c r="T29" s="33">
        <v>2393.1502127962603</v>
      </c>
      <c r="U29" s="33">
        <v>2326.9789269817561</v>
      </c>
      <c r="V29" s="33">
        <v>2326.0502842488081</v>
      </c>
      <c r="W29" s="33">
        <v>2443.6313411151073</v>
      </c>
      <c r="X29" s="33">
        <v>2377.3500979965047</v>
      </c>
      <c r="Y29" s="33">
        <v>2376.394031518983</v>
      </c>
      <c r="Z29" s="33">
        <v>2459.8410266973619</v>
      </c>
      <c r="AA29" s="33">
        <v>2516.0140778096202</v>
      </c>
      <c r="AB29" s="35">
        <v>2536.4959473518593</v>
      </c>
      <c r="AC29" s="35">
        <v>2413.7844962705649</v>
      </c>
      <c r="AD29" s="35">
        <v>2726.995204489509</v>
      </c>
      <c r="AE29" s="35">
        <v>2579.7464381820573</v>
      </c>
      <c r="AF29" s="35">
        <v>2679.7124021454601</v>
      </c>
      <c r="AG29" s="35">
        <v>2571.6436529876028</v>
      </c>
      <c r="AH29" s="33">
        <v>2831.9217978591128</v>
      </c>
      <c r="AI29" s="33">
        <v>2769.9167752629915</v>
      </c>
      <c r="AJ29" s="33">
        <v>2854.4098947614043</v>
      </c>
      <c r="AK29" s="33">
        <v>2851.8700642818762</v>
      </c>
      <c r="AL29" s="33">
        <v>3049.2973644520143</v>
      </c>
      <c r="AM29" s="33">
        <v>3007.6546295741155</v>
      </c>
      <c r="AN29" s="30">
        <v>3022.1747177011835</v>
      </c>
      <c r="AO29" s="30">
        <v>2882.3402234171735</v>
      </c>
      <c r="AP29" s="30">
        <v>2915.4660060735323</v>
      </c>
      <c r="AQ29" s="30">
        <v>2985.6395073007225</v>
      </c>
      <c r="AR29" s="30">
        <v>3015.6027690315213</v>
      </c>
      <c r="AS29" s="30">
        <v>3026.7646720838084</v>
      </c>
      <c r="AT29" s="30">
        <v>2981.6057568985825</v>
      </c>
      <c r="AU29" s="30">
        <v>3249.5312764518712</v>
      </c>
      <c r="AV29" s="30">
        <v>3243.0982515982946</v>
      </c>
      <c r="AW29" s="30">
        <v>3294.6927584631153</v>
      </c>
      <c r="AX29" s="30">
        <v>3463.0969144445548</v>
      </c>
      <c r="AY29" s="30">
        <v>2036.9641954413978</v>
      </c>
      <c r="AZ29" s="30">
        <v>3052.6520539518233</v>
      </c>
      <c r="BA29" s="30">
        <v>3444.5112055100308</v>
      </c>
      <c r="BB29" s="30">
        <v>3401.1083306143473</v>
      </c>
      <c r="BC29" s="30">
        <v>3779.4942658084956</v>
      </c>
      <c r="BD29" s="30">
        <v>3657.4467545140333</v>
      </c>
      <c r="BE29" s="182"/>
      <c r="BF29" s="182"/>
      <c r="BG29" s="182"/>
    </row>
    <row r="30" spans="1:59" s="6" customFormat="1" ht="11" hidden="1" customHeight="1">
      <c r="A30" s="16" t="s">
        <v>75</v>
      </c>
      <c r="B30" s="17">
        <v>7779.244412243389</v>
      </c>
      <c r="C30" s="17">
        <v>7802.8286424711259</v>
      </c>
      <c r="D30" s="17">
        <v>7902.9859373141326</v>
      </c>
      <c r="E30" s="17">
        <v>7965.051971144092</v>
      </c>
      <c r="F30" s="17">
        <v>7958.6867532432798</v>
      </c>
      <c r="G30" s="17">
        <v>8189.7362652872071</v>
      </c>
      <c r="H30" s="17">
        <v>8419.0639958531847</v>
      </c>
      <c r="I30" s="17">
        <v>8533.2348991525778</v>
      </c>
      <c r="J30" s="33">
        <v>8545.7314116993657</v>
      </c>
      <c r="K30" s="33">
        <v>8620.1267635285949</v>
      </c>
      <c r="L30" s="33">
        <v>8781.3804052854375</v>
      </c>
      <c r="M30" s="33">
        <v>8852.0383223982408</v>
      </c>
      <c r="N30" s="33">
        <v>8745.6693616825833</v>
      </c>
      <c r="O30" s="33">
        <v>8697.9747064622243</v>
      </c>
      <c r="P30" s="33">
        <v>8721.4320136315255</v>
      </c>
      <c r="Q30" s="179">
        <v>8800.2703218168572</v>
      </c>
      <c r="R30" s="33">
        <v>8737.351014706257</v>
      </c>
      <c r="S30" s="33">
        <v>8860.5841365247252</v>
      </c>
      <c r="T30" s="33">
        <v>8759.9462122368222</v>
      </c>
      <c r="U30" s="33">
        <v>8925.9106939476824</v>
      </c>
      <c r="V30" s="33">
        <v>8917.5267745934761</v>
      </c>
      <c r="W30" s="33">
        <v>8788.4113467153784</v>
      </c>
      <c r="X30" s="33">
        <v>8661.1068631696107</v>
      </c>
      <c r="Y30" s="33">
        <v>8761.6231592129079</v>
      </c>
      <c r="Z30" s="33">
        <v>8765.9636527012062</v>
      </c>
      <c r="AA30" s="33">
        <v>8805.029553350987</v>
      </c>
      <c r="AB30" s="33">
        <v>8908.4951767200691</v>
      </c>
      <c r="AC30" s="35">
        <v>9002.9203282718699</v>
      </c>
      <c r="AD30" s="35">
        <v>8674.0131092762094</v>
      </c>
      <c r="AE30" s="35">
        <v>8798.4151626666953</v>
      </c>
      <c r="AF30" s="35">
        <v>8717.4884546555331</v>
      </c>
      <c r="AG30" s="35">
        <v>8815.6347574567881</v>
      </c>
      <c r="AH30" s="33">
        <v>8784.398116769109</v>
      </c>
      <c r="AI30" s="33">
        <v>9006.0674899739643</v>
      </c>
      <c r="AJ30" s="33">
        <v>8877.3386892013532</v>
      </c>
      <c r="AK30" s="33">
        <v>8795.5144009180349</v>
      </c>
      <c r="AL30" s="33">
        <v>8521.5176438993949</v>
      </c>
      <c r="AM30" s="33">
        <v>8742.7060708331665</v>
      </c>
      <c r="AN30" s="30">
        <v>8756.0666834793101</v>
      </c>
      <c r="AO30" s="30">
        <v>9022.1433803605778</v>
      </c>
      <c r="AP30" s="30">
        <v>8910.8482718226787</v>
      </c>
      <c r="AQ30" s="30">
        <v>9002.4849013998883</v>
      </c>
      <c r="AR30" s="30">
        <v>8955.0938731137176</v>
      </c>
      <c r="AS30" s="30">
        <v>8990.5663752277032</v>
      </c>
      <c r="AT30" s="30">
        <v>9165.3066198888355</v>
      </c>
      <c r="AU30" s="30">
        <v>9028.521755609303</v>
      </c>
      <c r="AV30" s="30">
        <v>8998.6106698969143</v>
      </c>
      <c r="AW30" s="30">
        <v>9039.2494894085612</v>
      </c>
      <c r="AX30" s="30">
        <v>8927.5502546272164</v>
      </c>
      <c r="AY30" s="30">
        <v>11488.735025057375</v>
      </c>
      <c r="AZ30" s="30">
        <v>10304.260150845523</v>
      </c>
      <c r="BA30" s="30">
        <v>9800.4125812086058</v>
      </c>
      <c r="BB30" s="30">
        <v>9914.3569101310641</v>
      </c>
      <c r="BC30" s="30">
        <v>9717.4560224119723</v>
      </c>
      <c r="BD30" s="30">
        <v>10237.475284192</v>
      </c>
      <c r="BE30" s="182"/>
      <c r="BF30" s="182"/>
      <c r="BG30" s="182"/>
    </row>
    <row r="31" spans="1:59" ht="11" hidden="1" customHeight="1">
      <c r="A31" s="22" t="s">
        <v>76</v>
      </c>
      <c r="B31" s="23">
        <v>737.45581904870414</v>
      </c>
      <c r="C31" s="23">
        <v>664.16232182138424</v>
      </c>
      <c r="D31" s="23">
        <v>656.71786430398083</v>
      </c>
      <c r="E31" s="23">
        <v>682.46939513060454</v>
      </c>
      <c r="F31" s="23">
        <v>723.1186458675221</v>
      </c>
      <c r="G31" s="23">
        <v>878.89791618014453</v>
      </c>
      <c r="H31" s="23">
        <v>921.77757128971757</v>
      </c>
      <c r="I31" s="23">
        <v>999.35348978320576</v>
      </c>
      <c r="J31" s="29">
        <v>1059.9859832588036</v>
      </c>
      <c r="K31" s="29">
        <v>1081.9128250352878</v>
      </c>
      <c r="L31" s="29">
        <v>1175.6314404918614</v>
      </c>
      <c r="M31" s="29">
        <v>1207.6532609419282</v>
      </c>
      <c r="N31" s="29">
        <v>1243.158201050566</v>
      </c>
      <c r="O31" s="29">
        <v>1202.8698133444939</v>
      </c>
      <c r="P31" s="29">
        <v>1236.531907008093</v>
      </c>
      <c r="Q31" s="176">
        <v>1285.100050810991</v>
      </c>
      <c r="R31" s="29">
        <v>1301.6932565165762</v>
      </c>
      <c r="S31" s="29">
        <v>1346.9817622871917</v>
      </c>
      <c r="T31" s="29">
        <v>1242.1034117603683</v>
      </c>
      <c r="U31" s="29">
        <v>1286.3917415840062</v>
      </c>
      <c r="V31" s="29">
        <v>1342.4034238559761</v>
      </c>
      <c r="W31" s="29">
        <v>1334.2707993899705</v>
      </c>
      <c r="X31" s="29">
        <v>1227.6112367965295</v>
      </c>
      <c r="Y31" s="29">
        <v>1175.0947708767351</v>
      </c>
      <c r="Z31" s="29">
        <v>1243.0974084223042</v>
      </c>
      <c r="AA31" s="29">
        <v>1283.1491963091964</v>
      </c>
      <c r="AB31" s="29">
        <v>1338.1664859101388</v>
      </c>
      <c r="AC31" s="30">
        <v>1275.8694315669511</v>
      </c>
      <c r="AD31" s="30">
        <v>1337.8164339347902</v>
      </c>
      <c r="AE31" s="30">
        <v>1368.2849817034078</v>
      </c>
      <c r="AF31" s="30">
        <v>1235.6856576680436</v>
      </c>
      <c r="AG31" s="30">
        <v>1293.5873864378545</v>
      </c>
      <c r="AH31" s="29">
        <v>1305.5901317823964</v>
      </c>
      <c r="AI31" s="29">
        <v>1368.8451764397482</v>
      </c>
      <c r="AJ31" s="29">
        <v>1301.3729116991979</v>
      </c>
      <c r="AK31" s="29">
        <v>1289.0406773196194</v>
      </c>
      <c r="AL31" s="29">
        <v>1233.2968309425853</v>
      </c>
      <c r="AM31" s="29">
        <v>1288.3322505570579</v>
      </c>
      <c r="AN31" s="29">
        <v>1357.0179991783284</v>
      </c>
      <c r="AO31" s="29">
        <v>1413.6550016671013</v>
      </c>
      <c r="AP31" s="30">
        <v>1564.4769113823415</v>
      </c>
      <c r="AQ31" s="30">
        <v>1593.6525404779527</v>
      </c>
      <c r="AR31" s="30">
        <v>1520.3990932041468</v>
      </c>
      <c r="AS31" s="30">
        <v>1577.4686505749207</v>
      </c>
      <c r="AT31" s="30">
        <v>1626.6537725267965</v>
      </c>
      <c r="AU31" s="30">
        <v>1513.7348386030476</v>
      </c>
      <c r="AV31" s="30">
        <v>1460.0650301860617</v>
      </c>
      <c r="AW31" s="30">
        <v>1504.7675411568478</v>
      </c>
      <c r="AX31" s="30">
        <v>1567.0261866903224</v>
      </c>
      <c r="AY31" s="30">
        <v>1276.2995088777857</v>
      </c>
      <c r="AZ31" s="30">
        <v>1447.3415961050055</v>
      </c>
      <c r="BA31" s="30">
        <v>1603.9090649910293</v>
      </c>
      <c r="BB31" s="30">
        <v>1692.8602690187329</v>
      </c>
      <c r="BC31" s="30">
        <v>1854.8725709851283</v>
      </c>
      <c r="BD31" s="30">
        <v>2085.3037898238545</v>
      </c>
      <c r="BE31" s="175"/>
      <c r="BF31" s="175"/>
      <c r="BG31" s="175"/>
    </row>
    <row r="32" spans="1:59" ht="11" hidden="1" customHeight="1">
      <c r="A32" s="22" t="s">
        <v>77</v>
      </c>
      <c r="B32" s="23">
        <v>7041.7885931946857</v>
      </c>
      <c r="C32" s="23">
        <v>7138.6663206497451</v>
      </c>
      <c r="D32" s="23">
        <v>7246.2680730101383</v>
      </c>
      <c r="E32" s="23">
        <v>7282.5825760134767</v>
      </c>
      <c r="F32" s="23">
        <v>7235.5681073757469</v>
      </c>
      <c r="G32" s="23">
        <v>7310.8383491070599</v>
      </c>
      <c r="H32" s="23">
        <v>7497.2864245634655</v>
      </c>
      <c r="I32" s="23">
        <v>7533.88140936934</v>
      </c>
      <c r="J32" s="29">
        <v>7485.7454284405703</v>
      </c>
      <c r="K32" s="29">
        <v>7538.2139384933307</v>
      </c>
      <c r="L32" s="29">
        <v>7605.748964793579</v>
      </c>
      <c r="M32" s="29">
        <v>7644.3850614564108</v>
      </c>
      <c r="N32" s="29">
        <v>7502.5111606320042</v>
      </c>
      <c r="O32" s="29">
        <v>7495.1048931177493</v>
      </c>
      <c r="P32" s="29">
        <v>7484.9001066234341</v>
      </c>
      <c r="Q32" s="176">
        <v>7515.1702710058798</v>
      </c>
      <c r="R32" s="29">
        <v>7435.6577581896972</v>
      </c>
      <c r="S32" s="29">
        <v>7513.6023742375464</v>
      </c>
      <c r="T32" s="29">
        <v>7517.8428004764792</v>
      </c>
      <c r="U32" s="29">
        <v>7639.5189523637118</v>
      </c>
      <c r="V32" s="29">
        <v>7575.12335073748</v>
      </c>
      <c r="W32" s="29">
        <v>7454.1405473254426</v>
      </c>
      <c r="X32" s="29">
        <v>7433.4956263730764</v>
      </c>
      <c r="Y32" s="29">
        <v>7586.5283883361453</v>
      </c>
      <c r="Z32" s="29">
        <v>7522.8662442788809</v>
      </c>
      <c r="AA32" s="29">
        <v>7521.8803570417786</v>
      </c>
      <c r="AB32" s="29">
        <v>7570.3286908099299</v>
      </c>
      <c r="AC32" s="29">
        <v>7727.0508967047708</v>
      </c>
      <c r="AD32" s="30">
        <v>7336.196675341419</v>
      </c>
      <c r="AE32" s="30">
        <v>7430.1301809633342</v>
      </c>
      <c r="AF32" s="30">
        <v>7481.8027969874774</v>
      </c>
      <c r="AG32" s="30">
        <v>7522.0473710189708</v>
      </c>
      <c r="AH32" s="29">
        <v>7478.807984986719</v>
      </c>
      <c r="AI32" s="29">
        <v>7637.2223135341719</v>
      </c>
      <c r="AJ32" s="29">
        <v>7575.9657775021797</v>
      </c>
      <c r="AK32" s="29">
        <v>7506.4737235983966</v>
      </c>
      <c r="AL32" s="29">
        <v>7288.2208129568353</v>
      </c>
      <c r="AM32" s="29">
        <v>7454.373820276086</v>
      </c>
      <c r="AN32" s="29">
        <v>7399.0486843009812</v>
      </c>
      <c r="AO32" s="29">
        <v>7608.4883786935216</v>
      </c>
      <c r="AP32" s="29">
        <v>7346.3713604403765</v>
      </c>
      <c r="AQ32" s="30">
        <v>7408.8323609219588</v>
      </c>
      <c r="AR32" s="30">
        <v>7434.6947799095442</v>
      </c>
      <c r="AS32" s="30">
        <v>7413.0977246527364</v>
      </c>
      <c r="AT32" s="30">
        <v>7538.6528473620383</v>
      </c>
      <c r="AU32" s="30">
        <v>7514.7869170063022</v>
      </c>
      <c r="AV32" s="30">
        <v>7538.5456397108965</v>
      </c>
      <c r="AW32" s="30">
        <v>7534.4819482516887</v>
      </c>
      <c r="AX32" s="30">
        <v>7360.5240679368671</v>
      </c>
      <c r="AY32" s="30">
        <v>10212.435516179581</v>
      </c>
      <c r="AZ32" s="30">
        <v>8856.9185547405286</v>
      </c>
      <c r="BA32" s="30">
        <v>8196.5035162175409</v>
      </c>
      <c r="BB32" s="30">
        <v>8221.4966411123496</v>
      </c>
      <c r="BC32" s="30">
        <v>7862.5834514268345</v>
      </c>
      <c r="BD32" s="30">
        <v>8152.1714943681118</v>
      </c>
      <c r="BE32" s="175"/>
      <c r="BF32" s="175"/>
      <c r="BG32" s="175"/>
    </row>
    <row r="33" spans="1:59" ht="11" hidden="1" customHeight="1">
      <c r="A33" s="16" t="s">
        <v>78</v>
      </c>
      <c r="B33" s="23"/>
      <c r="C33" s="23"/>
      <c r="D33" s="23"/>
      <c r="E33" s="23"/>
      <c r="F33" s="23"/>
      <c r="G33" s="23"/>
      <c r="H33" s="23"/>
      <c r="I33" s="23"/>
      <c r="J33" s="29"/>
      <c r="K33" s="29"/>
      <c r="L33" s="29"/>
      <c r="M33" s="29"/>
      <c r="N33" s="29"/>
      <c r="O33" s="29"/>
      <c r="P33" s="29"/>
      <c r="Q33" s="176"/>
      <c r="R33" s="29"/>
      <c r="S33" s="29"/>
      <c r="T33" s="29"/>
      <c r="U33" s="29"/>
      <c r="V33" s="29"/>
      <c r="W33" s="29"/>
      <c r="X33" s="29"/>
      <c r="Y33" s="29"/>
      <c r="Z33" s="29"/>
      <c r="AA33" s="33"/>
      <c r="AB33" s="29"/>
      <c r="AC33" s="29"/>
      <c r="AD33" s="29"/>
      <c r="AE33" s="35"/>
      <c r="AF33" s="30" t="s">
        <v>66</v>
      </c>
      <c r="AG33" s="30"/>
      <c r="AH33" s="29"/>
      <c r="AI33" s="29"/>
      <c r="AJ33" s="33"/>
      <c r="AK33" s="29"/>
      <c r="AL33" s="29"/>
      <c r="AM33" s="29" t="s">
        <v>66</v>
      </c>
      <c r="AN33" s="33"/>
      <c r="AO33" s="33"/>
      <c r="AP33" s="29"/>
      <c r="AQ33" s="30" t="s">
        <v>66</v>
      </c>
      <c r="AR33" s="35"/>
      <c r="AS33" s="30"/>
      <c r="AT33" s="30"/>
      <c r="AU33" s="30"/>
      <c r="AV33" s="30"/>
      <c r="AW33" s="30"/>
      <c r="AX33" s="30"/>
      <c r="AY33" s="30" t="s">
        <v>66</v>
      </c>
      <c r="AZ33" s="30"/>
      <c r="BA33" s="30" t="s">
        <v>66</v>
      </c>
      <c r="BB33" s="30"/>
      <c r="BC33" s="30"/>
      <c r="BD33" s="30"/>
      <c r="BE33" s="175"/>
      <c r="BF33" s="175"/>
      <c r="BG33" s="175"/>
    </row>
    <row r="34" spans="1:59" ht="11.5" customHeight="1">
      <c r="A34" s="22" t="s">
        <v>52</v>
      </c>
      <c r="B34" s="28">
        <v>26.6</v>
      </c>
      <c r="C34" s="28">
        <v>26.3</v>
      </c>
      <c r="D34" s="28">
        <v>25.8</v>
      </c>
      <c r="E34" s="28">
        <v>24.9</v>
      </c>
      <c r="F34" s="28">
        <v>25.6</v>
      </c>
      <c r="G34" s="28">
        <v>25.3</v>
      </c>
      <c r="H34" s="28">
        <v>26.3</v>
      </c>
      <c r="I34" s="28">
        <v>25.6</v>
      </c>
      <c r="J34" s="29">
        <v>27.2</v>
      </c>
      <c r="K34" s="29">
        <v>27.4</v>
      </c>
      <c r="L34" s="29">
        <v>27.9</v>
      </c>
      <c r="M34" s="29">
        <v>26.3</v>
      </c>
      <c r="N34" s="29">
        <v>27.9</v>
      </c>
      <c r="O34" s="29">
        <v>28.1</v>
      </c>
      <c r="P34" s="29">
        <v>27.5</v>
      </c>
      <c r="Q34" s="176">
        <v>25.9</v>
      </c>
      <c r="R34" s="29">
        <v>27.3</v>
      </c>
      <c r="S34" s="29">
        <v>26.8</v>
      </c>
      <c r="T34" s="29">
        <v>27.5</v>
      </c>
      <c r="U34" s="29">
        <v>27.1</v>
      </c>
      <c r="V34" s="29">
        <v>26.8</v>
      </c>
      <c r="W34" s="29">
        <v>27.5</v>
      </c>
      <c r="X34" s="29">
        <v>26.2</v>
      </c>
      <c r="Y34" s="29">
        <v>26.3</v>
      </c>
      <c r="Z34" s="29">
        <v>27</v>
      </c>
      <c r="AA34" s="29">
        <v>27.5</v>
      </c>
      <c r="AB34" s="29">
        <v>27.8</v>
      </c>
      <c r="AC34" s="29">
        <v>26.6</v>
      </c>
      <c r="AD34" s="29">
        <v>28.7</v>
      </c>
      <c r="AE34" s="30">
        <v>27.3</v>
      </c>
      <c r="AF34" s="30">
        <v>27.9</v>
      </c>
      <c r="AG34" s="30">
        <v>26.9</v>
      </c>
      <c r="AH34" s="29">
        <v>29.3</v>
      </c>
      <c r="AI34" s="29">
        <v>29.1</v>
      </c>
      <c r="AJ34" s="29">
        <v>29.3</v>
      </c>
      <c r="AK34" s="29">
        <v>28.9</v>
      </c>
      <c r="AL34" s="29">
        <v>29.8</v>
      </c>
      <c r="AM34" s="29">
        <v>29.8</v>
      </c>
      <c r="AN34" s="29">
        <v>29.8</v>
      </c>
      <c r="AO34" s="29">
        <v>29</v>
      </c>
      <c r="AP34" s="29">
        <v>28.8</v>
      </c>
      <c r="AQ34" s="30">
        <v>29.5</v>
      </c>
      <c r="AR34" s="30">
        <v>29.4</v>
      </c>
      <c r="AS34" s="30">
        <v>29.5</v>
      </c>
      <c r="AT34" s="30">
        <v>29.3</v>
      </c>
      <c r="AU34" s="30">
        <v>31.3</v>
      </c>
      <c r="AV34" s="30">
        <v>30.9</v>
      </c>
      <c r="AW34" s="30">
        <v>31.3</v>
      </c>
      <c r="AX34" s="30">
        <v>32.4</v>
      </c>
      <c r="AY34" s="30">
        <v>24.8</v>
      </c>
      <c r="AZ34" s="30">
        <v>32.299999999999997</v>
      </c>
      <c r="BA34" s="30">
        <v>34.299999999999997</v>
      </c>
      <c r="BB34" s="30">
        <v>34</v>
      </c>
      <c r="BC34" s="30">
        <v>36.799999999999997</v>
      </c>
      <c r="BD34" s="30">
        <v>37.299999999999997</v>
      </c>
      <c r="BE34" s="175">
        <v>38.200000000000003</v>
      </c>
      <c r="BF34" s="175">
        <v>36.4</v>
      </c>
      <c r="BG34" s="175">
        <v>35.5</v>
      </c>
    </row>
    <row r="35" spans="1:59" ht="11" hidden="1" customHeight="1">
      <c r="A35" s="22" t="s">
        <v>79</v>
      </c>
      <c r="B35" s="28">
        <v>38.200000000000003</v>
      </c>
      <c r="C35" s="28">
        <v>38.4</v>
      </c>
      <c r="D35" s="28">
        <v>38.4</v>
      </c>
      <c r="E35" s="28">
        <v>38.700000000000003</v>
      </c>
      <c r="F35" s="28">
        <v>38.5</v>
      </c>
      <c r="G35" s="28">
        <v>37.799999999999997</v>
      </c>
      <c r="H35" s="28">
        <v>36.4</v>
      </c>
      <c r="I35" s="28">
        <v>36.4</v>
      </c>
      <c r="J35" s="29">
        <v>35.700000000000003</v>
      </c>
      <c r="K35" s="29">
        <v>35.5</v>
      </c>
      <c r="L35" s="29">
        <v>34.700000000000003</v>
      </c>
      <c r="M35" s="29">
        <v>35.299999999999997</v>
      </c>
      <c r="N35" s="29">
        <v>35.1</v>
      </c>
      <c r="O35" s="29">
        <v>35.299999999999997</v>
      </c>
      <c r="P35" s="29">
        <v>35.700000000000003</v>
      </c>
      <c r="Q35" s="176">
        <v>36.299999999999997</v>
      </c>
      <c r="R35" s="29">
        <v>36</v>
      </c>
      <c r="S35" s="29">
        <v>35.9</v>
      </c>
      <c r="T35" s="29">
        <v>36.1</v>
      </c>
      <c r="U35" s="29">
        <v>35.799999999999997</v>
      </c>
      <c r="V35" s="29">
        <v>36.1</v>
      </c>
      <c r="W35" s="29">
        <v>36.4</v>
      </c>
      <c r="X35" s="29">
        <v>37.799999999999997</v>
      </c>
      <c r="Y35" s="29">
        <v>37.5</v>
      </c>
      <c r="Z35" s="29">
        <v>37.200000000000003</v>
      </c>
      <c r="AA35" s="29">
        <v>36.9</v>
      </c>
      <c r="AB35" s="29">
        <v>36.5</v>
      </c>
      <c r="AC35" s="31">
        <v>36.9</v>
      </c>
      <c r="AD35" s="29">
        <v>37.200000000000003</v>
      </c>
      <c r="AE35" s="30">
        <v>37.6</v>
      </c>
      <c r="AF35" s="30">
        <v>37.799999999999997</v>
      </c>
      <c r="AG35" s="30">
        <v>38.1</v>
      </c>
      <c r="AH35" s="29">
        <v>37.1</v>
      </c>
      <c r="AI35" s="29">
        <v>36.4</v>
      </c>
      <c r="AJ35" s="29">
        <v>36.9</v>
      </c>
      <c r="AK35" s="29">
        <v>37.6</v>
      </c>
      <c r="AL35" s="29">
        <v>38.299999999999997</v>
      </c>
      <c r="AM35" s="29">
        <v>37.6</v>
      </c>
      <c r="AN35" s="29">
        <v>37.700000000000003</v>
      </c>
      <c r="AO35" s="29">
        <v>37.299999999999997</v>
      </c>
      <c r="AP35" s="29">
        <v>37.9</v>
      </c>
      <c r="AQ35" s="30">
        <v>37.299999999999997</v>
      </c>
      <c r="AR35" s="30">
        <v>37.6</v>
      </c>
      <c r="AS35" s="30">
        <v>37.6</v>
      </c>
      <c r="AT35" s="30">
        <v>37.200000000000003</v>
      </c>
      <c r="AU35" s="30">
        <v>36.700000000000003</v>
      </c>
      <c r="AV35" s="30">
        <v>37.200000000000003</v>
      </c>
      <c r="AW35" s="30">
        <v>36.9</v>
      </c>
      <c r="AX35" s="30">
        <v>36.9</v>
      </c>
      <c r="AY35" s="30">
        <v>31.3</v>
      </c>
      <c r="AZ35" s="30">
        <v>32.4</v>
      </c>
      <c r="BA35" s="30">
        <v>33.200000000000003</v>
      </c>
      <c r="BB35" s="30">
        <v>33.1</v>
      </c>
      <c r="BC35" s="30">
        <v>32.4</v>
      </c>
      <c r="BD35" s="30">
        <v>30.7</v>
      </c>
      <c r="BE35" s="175"/>
      <c r="BF35" s="175"/>
      <c r="BG35" s="175"/>
    </row>
    <row r="36" spans="1:59" ht="11" hidden="1" customHeight="1">
      <c r="A36" s="22" t="s">
        <v>80</v>
      </c>
      <c r="B36" s="28">
        <v>52.1</v>
      </c>
      <c r="C36" s="28">
        <v>52.1</v>
      </c>
      <c r="D36" s="28">
        <v>51.7</v>
      </c>
      <c r="E36" s="28">
        <v>51.5</v>
      </c>
      <c r="F36" s="28">
        <v>51.8</v>
      </c>
      <c r="G36" s="28">
        <v>50.6</v>
      </c>
      <c r="H36" s="28">
        <v>49.4</v>
      </c>
      <c r="I36" s="28">
        <v>48.9</v>
      </c>
      <c r="J36" s="29">
        <v>49</v>
      </c>
      <c r="K36" s="29">
        <v>48.8</v>
      </c>
      <c r="L36" s="177">
        <v>48.1</v>
      </c>
      <c r="M36" s="29">
        <v>47.8</v>
      </c>
      <c r="N36" s="29">
        <v>48.7</v>
      </c>
      <c r="O36" s="29">
        <v>49.2</v>
      </c>
      <c r="P36" s="29">
        <v>49.2</v>
      </c>
      <c r="Q36" s="176">
        <v>49</v>
      </c>
      <c r="R36" s="29">
        <v>49.5</v>
      </c>
      <c r="S36" s="29">
        <v>49</v>
      </c>
      <c r="T36" s="29">
        <v>49.8</v>
      </c>
      <c r="U36" s="29">
        <v>49.1</v>
      </c>
      <c r="V36" s="29">
        <v>49.3</v>
      </c>
      <c r="W36" s="29">
        <v>50.3</v>
      </c>
      <c r="X36" s="29">
        <v>51.2</v>
      </c>
      <c r="Y36" s="29">
        <v>50.8</v>
      </c>
      <c r="Z36" s="29">
        <v>51</v>
      </c>
      <c r="AA36" s="29">
        <v>50.9</v>
      </c>
      <c r="AB36" s="29">
        <v>50.6</v>
      </c>
      <c r="AC36" s="31">
        <v>50.2</v>
      </c>
      <c r="AD36" s="31">
        <v>52.2</v>
      </c>
      <c r="AE36" s="30">
        <v>51.8</v>
      </c>
      <c r="AF36" s="30">
        <v>52.4</v>
      </c>
      <c r="AG36" s="30">
        <v>52</v>
      </c>
      <c r="AH36" s="29">
        <v>52.4</v>
      </c>
      <c r="AI36" s="29">
        <v>51.4</v>
      </c>
      <c r="AJ36" s="177">
        <v>52.3</v>
      </c>
      <c r="AK36" s="29">
        <v>52.9</v>
      </c>
      <c r="AL36" s="29">
        <v>54.6</v>
      </c>
      <c r="AM36" s="29">
        <v>53.6</v>
      </c>
      <c r="AN36" s="29">
        <v>53.7</v>
      </c>
      <c r="AO36" s="29">
        <v>52.5</v>
      </c>
      <c r="AP36" s="29">
        <v>53.2</v>
      </c>
      <c r="AQ36" s="30">
        <v>52.9</v>
      </c>
      <c r="AR36" s="30">
        <v>53.3</v>
      </c>
      <c r="AS36" s="30">
        <v>53.3</v>
      </c>
      <c r="AT36" s="30">
        <v>52.6</v>
      </c>
      <c r="AU36" s="30">
        <v>53.5</v>
      </c>
      <c r="AV36" s="30">
        <v>53.8</v>
      </c>
      <c r="AW36" s="30">
        <v>53.8</v>
      </c>
      <c r="AX36" s="30">
        <v>54.5</v>
      </c>
      <c r="AY36" s="30">
        <v>41.7</v>
      </c>
      <c r="AZ36" s="30">
        <v>47.9</v>
      </c>
      <c r="BA36" s="30">
        <v>50.6</v>
      </c>
      <c r="BB36" s="30">
        <v>50.2</v>
      </c>
      <c r="BC36" s="30">
        <v>51.4</v>
      </c>
      <c r="BD36" s="30">
        <v>48.9</v>
      </c>
      <c r="BE36" s="175"/>
      <c r="BF36" s="175"/>
      <c r="BG36" s="175"/>
    </row>
    <row r="37" spans="1:59" ht="11" hidden="1" customHeight="1">
      <c r="A37" s="22"/>
      <c r="B37" s="36"/>
      <c r="C37" s="36"/>
      <c r="D37" s="36"/>
      <c r="E37" s="36"/>
      <c r="F37" s="36"/>
      <c r="G37" s="36"/>
      <c r="H37" s="36"/>
      <c r="I37" s="36"/>
      <c r="J37" s="29"/>
      <c r="K37" s="29"/>
      <c r="L37" s="29"/>
      <c r="M37" s="29"/>
      <c r="N37" s="29"/>
      <c r="O37" s="29"/>
      <c r="P37" s="29"/>
      <c r="Q37" s="176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31"/>
      <c r="AD37" s="37"/>
      <c r="AE37" s="29"/>
      <c r="AF37" s="30"/>
      <c r="AG37" s="30"/>
      <c r="AH37" s="29"/>
      <c r="AI37" s="29"/>
      <c r="AJ37" s="29"/>
      <c r="AK37" s="29"/>
      <c r="AL37" s="29"/>
      <c r="AM37" s="29"/>
      <c r="AN37" s="29"/>
      <c r="AO37" s="29"/>
      <c r="AP37" s="29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175"/>
      <c r="BF37" s="175"/>
      <c r="BG37" s="175"/>
    </row>
    <row r="38" spans="1:59" s="6" customFormat="1" ht="11" hidden="1" customHeight="1">
      <c r="A38" s="16" t="s">
        <v>82</v>
      </c>
      <c r="B38" s="38"/>
      <c r="C38" s="38"/>
      <c r="D38" s="38"/>
      <c r="E38" s="38"/>
      <c r="F38" s="38"/>
      <c r="G38" s="38"/>
      <c r="H38" s="38"/>
      <c r="I38" s="39"/>
      <c r="J38" s="33"/>
      <c r="K38" s="33"/>
      <c r="L38" s="33"/>
      <c r="M38" s="33"/>
      <c r="N38" s="33"/>
      <c r="O38" s="33"/>
      <c r="P38" s="33"/>
      <c r="Q38" s="179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4"/>
      <c r="AD38" s="34"/>
      <c r="AE38" s="33"/>
      <c r="AF38" s="35" t="s">
        <v>66</v>
      </c>
      <c r="AG38" s="35"/>
      <c r="AH38" s="33"/>
      <c r="AI38" s="33"/>
      <c r="AJ38" s="33"/>
      <c r="AK38" s="33"/>
      <c r="AL38" s="33"/>
      <c r="AM38" s="33" t="s">
        <v>66</v>
      </c>
      <c r="AN38" s="33"/>
      <c r="AO38" s="33"/>
      <c r="AP38" s="33"/>
      <c r="AQ38" s="35" t="s">
        <v>66</v>
      </c>
      <c r="AR38" s="35"/>
      <c r="AS38" s="35"/>
      <c r="AT38" s="35"/>
      <c r="AU38" s="35"/>
      <c r="AV38" s="35"/>
      <c r="AW38" s="35"/>
      <c r="AX38" s="35"/>
      <c r="AY38" s="35" t="s">
        <v>66</v>
      </c>
      <c r="AZ38" s="35"/>
      <c r="BA38" s="35" t="s">
        <v>66</v>
      </c>
      <c r="BB38" s="35"/>
      <c r="BC38" s="35"/>
      <c r="BD38" s="35"/>
      <c r="BE38" s="182"/>
      <c r="BF38" s="182"/>
      <c r="BG38" s="182"/>
    </row>
    <row r="39" spans="1:59" s="6" customFormat="1" ht="11" hidden="1" customHeight="1">
      <c r="A39" s="16" t="s">
        <v>67</v>
      </c>
      <c r="B39" s="17">
        <v>15311.159969491637</v>
      </c>
      <c r="C39" s="17">
        <v>15390.988182327157</v>
      </c>
      <c r="D39" s="17">
        <v>15472.34360084527</v>
      </c>
      <c r="E39" s="17">
        <v>15553.55676263665</v>
      </c>
      <c r="F39" s="17">
        <v>15634.950618478195</v>
      </c>
      <c r="G39" s="17">
        <v>15716.863334680245</v>
      </c>
      <c r="H39" s="17">
        <v>15799.402337247828</v>
      </c>
      <c r="I39" s="17">
        <v>15880.873019737432</v>
      </c>
      <c r="J39" s="33">
        <v>15964.975008859057</v>
      </c>
      <c r="K39" s="33">
        <v>16044.583301668465</v>
      </c>
      <c r="L39" s="33">
        <v>16127.780076565474</v>
      </c>
      <c r="M39" s="33">
        <v>16210.414044120876</v>
      </c>
      <c r="N39" s="33">
        <v>16293.213790491393</v>
      </c>
      <c r="O39" s="33">
        <v>16376.523107070951</v>
      </c>
      <c r="P39" s="33">
        <v>16460.588127684805</v>
      </c>
      <c r="Q39" s="179">
        <v>16543.760284586831</v>
      </c>
      <c r="R39" s="33">
        <v>16627.163681426831</v>
      </c>
      <c r="S39" s="33">
        <v>16711.145561353136</v>
      </c>
      <c r="T39" s="33">
        <v>16795.48200273608</v>
      </c>
      <c r="U39" s="33">
        <v>16878.49662829607</v>
      </c>
      <c r="V39" s="33">
        <v>16961.778730114285</v>
      </c>
      <c r="W39" s="33">
        <v>17045.675314747285</v>
      </c>
      <c r="X39" s="33">
        <v>17130.263608197976</v>
      </c>
      <c r="Y39" s="33">
        <v>17213.812082184992</v>
      </c>
      <c r="Z39" s="35">
        <v>17297.99465714068</v>
      </c>
      <c r="AA39" s="35">
        <v>17381.970597581014</v>
      </c>
      <c r="AB39" s="35">
        <v>17466.822079192581</v>
      </c>
      <c r="AC39" s="35">
        <v>17550.427109368924</v>
      </c>
      <c r="AD39" s="35">
        <v>17634.252634891232</v>
      </c>
      <c r="AE39" s="34">
        <v>17718.646319969939</v>
      </c>
      <c r="AF39" s="35">
        <v>17804.269413556798</v>
      </c>
      <c r="AG39" s="35">
        <v>17889.423703881082</v>
      </c>
      <c r="AH39" s="33">
        <v>17974.838993513036</v>
      </c>
      <c r="AI39" s="33">
        <v>18060.988539475024</v>
      </c>
      <c r="AJ39" s="33">
        <v>18145.167644794583</v>
      </c>
      <c r="AK39" s="181">
        <v>18226.05861058462</v>
      </c>
      <c r="AL39" s="33">
        <v>18307.356475903016</v>
      </c>
      <c r="AM39" s="35">
        <v>18389.056995421008</v>
      </c>
      <c r="AN39" s="33">
        <v>18470.508993090294</v>
      </c>
      <c r="AO39" s="35">
        <v>18549.958396393202</v>
      </c>
      <c r="AP39" s="35">
        <v>18629.817748736041</v>
      </c>
      <c r="AQ39" s="35">
        <v>18710.083141099843</v>
      </c>
      <c r="AR39" s="35">
        <v>18789.612238587932</v>
      </c>
      <c r="AS39" s="35">
        <v>18866.656106829178</v>
      </c>
      <c r="AT39" s="35">
        <v>18944.062845549324</v>
      </c>
      <c r="AU39" s="35">
        <v>19021.827852965529</v>
      </c>
      <c r="AV39" s="35">
        <v>19098.960569382278</v>
      </c>
      <c r="AW39" s="35">
        <v>19173.765505644285</v>
      </c>
      <c r="AX39" s="35">
        <v>19249.301710594751</v>
      </c>
      <c r="AY39" s="35">
        <v>19325.06547433967</v>
      </c>
      <c r="AZ39" s="35">
        <v>19400.430343294007</v>
      </c>
      <c r="BA39" s="35">
        <v>19474.325306993804</v>
      </c>
      <c r="BB39" s="35">
        <v>19548.306049731225</v>
      </c>
      <c r="BC39" s="35">
        <v>19622.733096626314</v>
      </c>
      <c r="BD39" s="35">
        <v>19697.600913431659</v>
      </c>
      <c r="BE39" s="182"/>
      <c r="BF39" s="182"/>
      <c r="BG39" s="182"/>
    </row>
    <row r="40" spans="1:59" s="6" customFormat="1" ht="11" hidden="1" customHeight="1">
      <c r="A40" s="16" t="s">
        <v>68</v>
      </c>
      <c r="B40" s="17">
        <v>10354.711757595836</v>
      </c>
      <c r="C40" s="17">
        <v>10355.016821796864</v>
      </c>
      <c r="D40" s="17">
        <v>10384.606582815017</v>
      </c>
      <c r="E40" s="17">
        <v>10348.457433833109</v>
      </c>
      <c r="F40" s="17">
        <v>10440.200615489242</v>
      </c>
      <c r="G40" s="17">
        <v>10319.746797233085</v>
      </c>
      <c r="H40" s="17">
        <v>10089.106313040862</v>
      </c>
      <c r="I40" s="17">
        <v>10232.081226520409</v>
      </c>
      <c r="J40" s="33">
        <v>10188.022860640869</v>
      </c>
      <c r="K40" s="33">
        <v>10213.506920659616</v>
      </c>
      <c r="L40" s="33">
        <v>10178.362036314165</v>
      </c>
      <c r="M40" s="33">
        <v>10144.484135494815</v>
      </c>
      <c r="N40" s="33">
        <v>10204.682360414037</v>
      </c>
      <c r="O40" s="33">
        <v>10291.38490193803</v>
      </c>
      <c r="P40" s="33">
        <v>10359.661053638965</v>
      </c>
      <c r="Q40" s="179">
        <v>10355.691590398246</v>
      </c>
      <c r="R40" s="33">
        <v>10472.731824092336</v>
      </c>
      <c r="S40" s="33">
        <v>10524.26430767025</v>
      </c>
      <c r="T40" s="33">
        <v>10765.576373938673</v>
      </c>
      <c r="U40" s="33">
        <v>10632.704299310195</v>
      </c>
      <c r="V40" s="33">
        <v>10741.737925209327</v>
      </c>
      <c r="W40" s="33">
        <v>10785.564202158359</v>
      </c>
      <c r="X40" s="33">
        <v>10839.115033799008</v>
      </c>
      <c r="Y40" s="33">
        <v>10960.609266148414</v>
      </c>
      <c r="Z40" s="35">
        <v>11009.103316123028</v>
      </c>
      <c r="AA40" s="35">
        <v>11103.355703010267</v>
      </c>
      <c r="AB40" s="35">
        <v>11154.239194026673</v>
      </c>
      <c r="AC40" s="35">
        <v>11138.139911521803</v>
      </c>
      <c r="AD40" s="35">
        <v>11503.731886659563</v>
      </c>
      <c r="AE40" s="183">
        <v>11449.416128266754</v>
      </c>
      <c r="AF40" s="33">
        <v>11654.588615432705</v>
      </c>
      <c r="AG40" s="35">
        <v>11644.006166442507</v>
      </c>
      <c r="AH40" s="33">
        <v>11726.248281970744</v>
      </c>
      <c r="AI40" s="33">
        <v>11655.237531023949</v>
      </c>
      <c r="AJ40" s="33">
        <v>11978.948565976225</v>
      </c>
      <c r="AK40" s="33">
        <v>11966.231282682382</v>
      </c>
      <c r="AL40" s="33">
        <v>12194.583983016064</v>
      </c>
      <c r="AM40" s="35">
        <v>12191.013722675005</v>
      </c>
      <c r="AN40" s="33">
        <v>12255.205596008534</v>
      </c>
      <c r="AO40" s="35">
        <v>12097.756061521546</v>
      </c>
      <c r="AP40" s="35">
        <v>12220.312751174099</v>
      </c>
      <c r="AQ40" s="35">
        <v>12250.929570578788</v>
      </c>
      <c r="AR40" s="35">
        <v>12349.344344795394</v>
      </c>
      <c r="AS40" s="35">
        <v>12391.664753739375</v>
      </c>
      <c r="AT40" s="35">
        <v>12318.681695162339</v>
      </c>
      <c r="AU40" s="35">
        <v>12585.385284286007</v>
      </c>
      <c r="AV40" s="35">
        <v>12624.034045281811</v>
      </c>
      <c r="AW40" s="35">
        <v>12631.993405543988</v>
      </c>
      <c r="AX40" s="35">
        <v>12755.111589415814</v>
      </c>
      <c r="AY40" s="35">
        <v>10235.850279611288</v>
      </c>
      <c r="AZ40" s="35">
        <v>11761.011616213822</v>
      </c>
      <c r="BA40" s="35">
        <v>12220.839939377211</v>
      </c>
      <c r="BB40" s="35">
        <v>12245.037888620402</v>
      </c>
      <c r="BC40" s="35">
        <v>12508.32403808195</v>
      </c>
      <c r="BD40" s="35">
        <v>12115.558660158455</v>
      </c>
      <c r="BE40" s="182"/>
      <c r="BF40" s="182"/>
      <c r="BG40" s="182"/>
    </row>
    <row r="41" spans="1:59" ht="11" hidden="1" customHeight="1">
      <c r="A41" s="22" t="s">
        <v>69</v>
      </c>
      <c r="B41" s="23">
        <v>8235.6813958064122</v>
      </c>
      <c r="C41" s="23">
        <v>8318.8339066881872</v>
      </c>
      <c r="D41" s="23">
        <v>8268.3662472691249</v>
      </c>
      <c r="E41" s="23">
        <v>8407.8327044703383</v>
      </c>
      <c r="F41" s="23">
        <v>8257.6912969289333</v>
      </c>
      <c r="G41" s="23">
        <v>8096.3981181070103</v>
      </c>
      <c r="H41" s="23">
        <v>7773.3546688781689</v>
      </c>
      <c r="I41" s="23">
        <v>7897.0062243853745</v>
      </c>
      <c r="J41" s="29">
        <v>7809.5549001183444</v>
      </c>
      <c r="K41" s="29">
        <v>7839.9057263447685</v>
      </c>
      <c r="L41" s="29">
        <v>7788.4948036422675</v>
      </c>
      <c r="M41" s="29">
        <v>7914.4291035477327</v>
      </c>
      <c r="N41" s="29">
        <v>7919.908975730239</v>
      </c>
      <c r="O41" s="29">
        <v>7876.7649786301781</v>
      </c>
      <c r="P41" s="29">
        <v>7987.4089072074376</v>
      </c>
      <c r="Q41" s="176">
        <v>8073.6559175724151</v>
      </c>
      <c r="R41" s="29">
        <v>8043.5212327934996</v>
      </c>
      <c r="S41" s="29">
        <v>8092.7446909612872</v>
      </c>
      <c r="T41" s="29">
        <v>8257.4671536082224</v>
      </c>
      <c r="U41" s="29">
        <v>8250.189647675923</v>
      </c>
      <c r="V41" s="29">
        <v>8205.8357546718053</v>
      </c>
      <c r="W41" s="29">
        <v>8257.3498419163934</v>
      </c>
      <c r="X41" s="29">
        <v>8336.1874725276193</v>
      </c>
      <c r="Y41" s="29">
        <v>8506.8950308026051</v>
      </c>
      <c r="Z41" s="30">
        <v>8401.978157169975</v>
      </c>
      <c r="AA41" s="30">
        <v>8465.4541535428198</v>
      </c>
      <c r="AB41" s="30">
        <v>8539.7433146603671</v>
      </c>
      <c r="AC41" s="30">
        <v>8643.25827761439</v>
      </c>
      <c r="AD41" s="30">
        <v>8696.0273563892988</v>
      </c>
      <c r="AE41" s="31">
        <v>8799.0233885521393</v>
      </c>
      <c r="AF41" s="29">
        <v>8916.296207389325</v>
      </c>
      <c r="AG41" s="30">
        <v>9022.7838718283074</v>
      </c>
      <c r="AH41" s="29">
        <v>8834.9074537956676</v>
      </c>
      <c r="AI41" s="29">
        <v>8791.5928328077207</v>
      </c>
      <c r="AJ41" s="29">
        <v>8960.4806190474137</v>
      </c>
      <c r="AK41" s="29">
        <v>9037.3054819370354</v>
      </c>
      <c r="AL41" s="29">
        <v>9029.7692860442658</v>
      </c>
      <c r="AM41" s="30">
        <v>9021.794314016257</v>
      </c>
      <c r="AN41" s="29">
        <v>9067.0539156001632</v>
      </c>
      <c r="AO41" s="30">
        <v>9100.0519290852317</v>
      </c>
      <c r="AP41" s="30">
        <v>9155.3780710925694</v>
      </c>
      <c r="AQ41" s="30">
        <v>9154.067069181534</v>
      </c>
      <c r="AR41" s="30">
        <v>9155.5613549011869</v>
      </c>
      <c r="AS41" s="30">
        <v>9279.1643869634299</v>
      </c>
      <c r="AT41" s="30">
        <v>9099.5021635032463</v>
      </c>
      <c r="AU41" s="30">
        <v>9179.6116969599661</v>
      </c>
      <c r="AV41" s="30">
        <v>9133.4245467502878</v>
      </c>
      <c r="AW41" s="30">
        <v>9200.5519924649834</v>
      </c>
      <c r="AX41" s="30">
        <v>9148.5593044443594</v>
      </c>
      <c r="AY41" s="30">
        <v>7977.9631442690488</v>
      </c>
      <c r="AZ41" s="30">
        <v>8280.7801741586754</v>
      </c>
      <c r="BA41" s="30">
        <v>8431.9307868548531</v>
      </c>
      <c r="BB41" s="30">
        <v>8404.2285340818544</v>
      </c>
      <c r="BC41" s="30">
        <v>8461.780628202896</v>
      </c>
      <c r="BD41" s="30">
        <v>8129.5161750903681</v>
      </c>
      <c r="BE41" s="175"/>
      <c r="BF41" s="175"/>
      <c r="BG41" s="175"/>
    </row>
    <row r="42" spans="1:59" ht="11" hidden="1" customHeight="1">
      <c r="A42" s="22" t="s">
        <v>70</v>
      </c>
      <c r="B42" s="23">
        <v>6080.5577271739749</v>
      </c>
      <c r="C42" s="23">
        <v>6128.1949651405603</v>
      </c>
      <c r="D42" s="23">
        <v>6158.8194738631501</v>
      </c>
      <c r="E42" s="23">
        <v>6209.8218001579889</v>
      </c>
      <c r="F42" s="23">
        <v>6149.0325142595711</v>
      </c>
      <c r="G42" s="23">
        <v>6044.7142000300528</v>
      </c>
      <c r="H42" s="23">
        <v>5872.8352957967418</v>
      </c>
      <c r="I42" s="23">
        <v>5916.4830794429954</v>
      </c>
      <c r="J42" s="29">
        <v>5837.4799735765782</v>
      </c>
      <c r="K42" s="29">
        <v>5811.0546555688325</v>
      </c>
      <c r="L42" s="30">
        <v>5719.7128095639255</v>
      </c>
      <c r="M42" s="29">
        <v>5829.1825115295587</v>
      </c>
      <c r="N42" s="29">
        <v>5891.5675176778195</v>
      </c>
      <c r="O42" s="29">
        <v>5813.7462133228128</v>
      </c>
      <c r="P42" s="29">
        <v>5957.7006761932189</v>
      </c>
      <c r="Q42" s="176">
        <v>6022.2325998038696</v>
      </c>
      <c r="R42" s="29">
        <v>5970.5284656610029</v>
      </c>
      <c r="S42" s="29">
        <v>6026.7453025512086</v>
      </c>
      <c r="T42" s="29">
        <v>6117.8737715055986</v>
      </c>
      <c r="U42" s="29">
        <v>6082.3329548029706</v>
      </c>
      <c r="V42" s="29">
        <v>6027.7157748368227</v>
      </c>
      <c r="W42" s="29">
        <v>6077.2593190020079</v>
      </c>
      <c r="X42" s="29">
        <v>6228.3235224301134</v>
      </c>
      <c r="Y42" s="29">
        <v>6288.1938283245845</v>
      </c>
      <c r="Z42" s="30">
        <v>6277.5302892346144</v>
      </c>
      <c r="AA42" s="30">
        <v>6259.859062182556</v>
      </c>
      <c r="AB42" s="30">
        <v>6366.5437896631229</v>
      </c>
      <c r="AC42" s="30">
        <v>6328.7454371652648</v>
      </c>
      <c r="AD42" s="30">
        <v>6263.7269386612415</v>
      </c>
      <c r="AE42" s="30">
        <v>6289.071525250306</v>
      </c>
      <c r="AF42" s="31">
        <v>6367.2831464665369</v>
      </c>
      <c r="AG42" s="30">
        <v>6515.0818455455774</v>
      </c>
      <c r="AH42" s="29">
        <v>6342.3188223923817</v>
      </c>
      <c r="AI42" s="29">
        <v>6334.6976644844053</v>
      </c>
      <c r="AJ42" s="29">
        <v>6376.5688477324411</v>
      </c>
      <c r="AK42" s="177">
        <v>6401.8799358360511</v>
      </c>
      <c r="AL42" s="29">
        <v>6453.9440214951919</v>
      </c>
      <c r="AM42" s="30">
        <v>6422.8048715896066</v>
      </c>
      <c r="AN42" s="30">
        <v>6573.9714850251676</v>
      </c>
      <c r="AO42" s="30">
        <v>6513.9146198909766</v>
      </c>
      <c r="AP42" s="30">
        <v>6512.8201413724764</v>
      </c>
      <c r="AQ42" s="30">
        <v>6502.7252292684043</v>
      </c>
      <c r="AR42" s="30">
        <v>6427.4776730306212</v>
      </c>
      <c r="AS42" s="30">
        <v>6526.3105005977541</v>
      </c>
      <c r="AT42" s="30">
        <v>6457.7789360431434</v>
      </c>
      <c r="AU42" s="30">
        <v>6424.2226842287864</v>
      </c>
      <c r="AV42" s="30">
        <v>6375.7485999601931</v>
      </c>
      <c r="AW42" s="30">
        <v>6448.2016993078278</v>
      </c>
      <c r="AX42" s="30">
        <v>6450.7547935165076</v>
      </c>
      <c r="AY42" s="30">
        <v>5727.2055907969007</v>
      </c>
      <c r="AZ42" s="30">
        <v>5850.4449520373273</v>
      </c>
      <c r="BA42" s="30">
        <v>5941.6178649998474</v>
      </c>
      <c r="BB42" s="30">
        <v>5965.8037283988178</v>
      </c>
      <c r="BC42" s="30">
        <v>5794.8150457738448</v>
      </c>
      <c r="BD42" s="30">
        <v>5509.0162437998524</v>
      </c>
      <c r="BE42" s="175"/>
      <c r="BF42" s="175"/>
      <c r="BG42" s="175"/>
    </row>
    <row r="43" spans="1:59" ht="11" hidden="1" customHeight="1">
      <c r="A43" s="22" t="s">
        <v>71</v>
      </c>
      <c r="B43" s="23">
        <v>1339.1623890754238</v>
      </c>
      <c r="C43" s="23">
        <v>1346.9731802449783</v>
      </c>
      <c r="D43" s="23">
        <v>1266.1908476465162</v>
      </c>
      <c r="E43" s="23">
        <v>1343.5585462456502</v>
      </c>
      <c r="F43" s="23">
        <v>1272.623360897953</v>
      </c>
      <c r="G43" s="23">
        <v>1250.2314206547526</v>
      </c>
      <c r="H43" s="23">
        <v>1172.443253304685</v>
      </c>
      <c r="I43" s="23">
        <v>1275.2978620390497</v>
      </c>
      <c r="J43" s="29">
        <v>1236.985074585986</v>
      </c>
      <c r="K43" s="29">
        <v>1320.6797387245817</v>
      </c>
      <c r="L43" s="29">
        <v>1344.5434690833824</v>
      </c>
      <c r="M43" s="29">
        <v>1372.0581243352437</v>
      </c>
      <c r="N43" s="29">
        <v>1343.0092203961158</v>
      </c>
      <c r="O43" s="29">
        <v>1365.2195700653785</v>
      </c>
      <c r="P43" s="29">
        <v>1335.6785421571606</v>
      </c>
      <c r="Q43" s="176">
        <v>1326.7407681137909</v>
      </c>
      <c r="R43" s="29">
        <v>1320.8253579472575</v>
      </c>
      <c r="S43" s="29">
        <v>1321.0741969815622</v>
      </c>
      <c r="T43" s="29">
        <v>1389.9641096392884</v>
      </c>
      <c r="U43" s="29">
        <v>1435.2651508987879</v>
      </c>
      <c r="V43" s="29">
        <v>1409.5506603044385</v>
      </c>
      <c r="W43" s="29">
        <v>1417.0517189773495</v>
      </c>
      <c r="X43" s="29">
        <v>1345.8702663491317</v>
      </c>
      <c r="Y43" s="29">
        <v>1474.9488269241867</v>
      </c>
      <c r="Z43" s="30">
        <v>1374.5910241445761</v>
      </c>
      <c r="AA43" s="30">
        <v>1456.2946367077834</v>
      </c>
      <c r="AB43" s="30">
        <v>1466.6200928345127</v>
      </c>
      <c r="AC43" s="30">
        <v>1524.1056775292691</v>
      </c>
      <c r="AD43" s="30">
        <v>1535.1191570866174</v>
      </c>
      <c r="AE43" s="30">
        <v>1635.1011697538515</v>
      </c>
      <c r="AF43" s="37">
        <v>1685.806253290973</v>
      </c>
      <c r="AG43" s="30">
        <v>1665.2152929576998</v>
      </c>
      <c r="AH43" s="29">
        <v>1598.837916954144</v>
      </c>
      <c r="AI43" s="29">
        <v>1546.4982191888646</v>
      </c>
      <c r="AJ43" s="29">
        <v>1671.9157206523564</v>
      </c>
      <c r="AK43" s="29">
        <v>1717.6467458810635</v>
      </c>
      <c r="AL43" s="29">
        <v>1659.7784789222831</v>
      </c>
      <c r="AM43" s="30">
        <v>1734.1961037612552</v>
      </c>
      <c r="AN43" s="30">
        <v>1631.9924777161384</v>
      </c>
      <c r="AO43" s="30">
        <v>1724.3523536836901</v>
      </c>
      <c r="AP43" s="30">
        <v>1788.6712287726407</v>
      </c>
      <c r="AQ43" s="30">
        <v>1786.1056708302092</v>
      </c>
      <c r="AR43" s="30">
        <v>1891.7362136418126</v>
      </c>
      <c r="AS43" s="30">
        <v>1888.207849396161</v>
      </c>
      <c r="AT43" s="30">
        <v>1786.1440666665255</v>
      </c>
      <c r="AU43" s="30">
        <v>1884.3391517335542</v>
      </c>
      <c r="AV43" s="30">
        <v>1847.6639551060084</v>
      </c>
      <c r="AW43" s="30">
        <v>1853.7342124350091</v>
      </c>
      <c r="AX43" s="30">
        <v>1788.8398104632431</v>
      </c>
      <c r="AY43" s="30">
        <v>1466.0443749596875</v>
      </c>
      <c r="AZ43" s="30">
        <v>1598.300919722378</v>
      </c>
      <c r="BA43" s="30">
        <v>1619.6951076581795</v>
      </c>
      <c r="BB43" s="30">
        <v>1588.7734194977099</v>
      </c>
      <c r="BC43" s="30">
        <v>1739.9982568872708</v>
      </c>
      <c r="BD43" s="30">
        <v>1762.7384206610818</v>
      </c>
      <c r="BE43" s="175"/>
      <c r="BF43" s="175"/>
      <c r="BG43" s="175"/>
    </row>
    <row r="44" spans="1:59" ht="11" hidden="1" customHeight="1">
      <c r="A44" s="22" t="s">
        <v>72</v>
      </c>
      <c r="B44" s="23">
        <v>543.98851961303467</v>
      </c>
      <c r="C44" s="23">
        <v>563.1508487236888</v>
      </c>
      <c r="D44" s="23">
        <v>546.51732503907249</v>
      </c>
      <c r="E44" s="23">
        <v>562.60746892384861</v>
      </c>
      <c r="F44" s="23">
        <v>536.3285416405588</v>
      </c>
      <c r="G44" s="23">
        <v>530.54586861228609</v>
      </c>
      <c r="H44" s="23">
        <v>456.42391517511123</v>
      </c>
      <c r="I44" s="23">
        <v>433.55828029638053</v>
      </c>
      <c r="J44" s="29">
        <v>431.21863608433745</v>
      </c>
      <c r="K44" s="29">
        <v>433.66080289068731</v>
      </c>
      <c r="L44" s="29">
        <v>461.61508568757455</v>
      </c>
      <c r="M44" s="29">
        <v>433.07501973553144</v>
      </c>
      <c r="N44" s="29">
        <v>412.13916486809342</v>
      </c>
      <c r="O44" s="29">
        <v>426.17359255358735</v>
      </c>
      <c r="P44" s="29">
        <v>438.55998912928538</v>
      </c>
      <c r="Q44" s="176">
        <v>453.74075693626742</v>
      </c>
      <c r="R44" s="29">
        <v>468.49722166430638</v>
      </c>
      <c r="S44" s="29">
        <v>462.97038921707889</v>
      </c>
      <c r="T44" s="29">
        <v>466.96975301394588</v>
      </c>
      <c r="U44" s="29">
        <v>480.44869406178083</v>
      </c>
      <c r="V44" s="29">
        <v>509.87834662019753</v>
      </c>
      <c r="W44" s="29">
        <v>519.99551317306214</v>
      </c>
      <c r="X44" s="29">
        <v>508.38127137664389</v>
      </c>
      <c r="Y44" s="29">
        <v>503.11426465555758</v>
      </c>
      <c r="Z44" s="29">
        <v>496.34363952686527</v>
      </c>
      <c r="AA44" s="30">
        <v>462.80209604128333</v>
      </c>
      <c r="AB44" s="30">
        <v>479.31044310185672</v>
      </c>
      <c r="AC44" s="30">
        <v>514.11158006457185</v>
      </c>
      <c r="AD44" s="30">
        <v>602.78393312843548</v>
      </c>
      <c r="AE44" s="30">
        <v>583.50059767790594</v>
      </c>
      <c r="AF44" s="31">
        <v>588.99037523570007</v>
      </c>
      <c r="AG44" s="30">
        <v>572.34589342931804</v>
      </c>
      <c r="AH44" s="29">
        <v>598.21624458405734</v>
      </c>
      <c r="AI44" s="29">
        <v>590.19006186298736</v>
      </c>
      <c r="AJ44" s="29">
        <v>626.73557836707425</v>
      </c>
      <c r="AK44" s="29">
        <v>614.09789919181935</v>
      </c>
      <c r="AL44" s="29">
        <v>597.19886092883303</v>
      </c>
      <c r="AM44" s="30">
        <v>570.98482318976994</v>
      </c>
      <c r="AN44" s="30">
        <v>558.39225218130446</v>
      </c>
      <c r="AO44" s="30">
        <v>582.01703768039522</v>
      </c>
      <c r="AP44" s="30">
        <v>561.35688896972624</v>
      </c>
      <c r="AQ44" s="30">
        <v>565.41962981726135</v>
      </c>
      <c r="AR44" s="30">
        <v>565.11491721119614</v>
      </c>
      <c r="AS44" s="30">
        <v>564.34761397463296</v>
      </c>
      <c r="AT44" s="30">
        <v>559.22087763824038</v>
      </c>
      <c r="AU44" s="30">
        <v>593.96675685059427</v>
      </c>
      <c r="AV44" s="30">
        <v>617.94158869190039</v>
      </c>
      <c r="AW44" s="30">
        <v>583.36540003376547</v>
      </c>
      <c r="AX44" s="30">
        <v>577.43903086109174</v>
      </c>
      <c r="AY44" s="30">
        <v>527.9845048587498</v>
      </c>
      <c r="AZ44" s="30">
        <v>578.32875194692133</v>
      </c>
      <c r="BA44" s="30">
        <v>561.4946327880532</v>
      </c>
      <c r="BB44" s="30">
        <v>564.44156672533063</v>
      </c>
      <c r="BC44" s="30">
        <v>609.90682306747408</v>
      </c>
      <c r="BD44" s="30">
        <v>590.93906487042204</v>
      </c>
      <c r="BE44" s="175"/>
      <c r="BF44" s="175"/>
      <c r="BG44" s="175"/>
    </row>
    <row r="45" spans="1:59" ht="11" hidden="1" customHeight="1">
      <c r="A45" s="22" t="s">
        <v>73</v>
      </c>
      <c r="B45" s="23">
        <v>271.97275994398785</v>
      </c>
      <c r="C45" s="23">
        <v>280.51491257895401</v>
      </c>
      <c r="D45" s="23">
        <v>296.83860072037407</v>
      </c>
      <c r="E45" s="23">
        <v>291.84488914288431</v>
      </c>
      <c r="F45" s="23">
        <v>299.70688013088073</v>
      </c>
      <c r="G45" s="23">
        <v>270.90662880995086</v>
      </c>
      <c r="H45" s="23">
        <v>271.65220460164852</v>
      </c>
      <c r="I45" s="23">
        <v>271.66700260693261</v>
      </c>
      <c r="J45" s="29">
        <v>303.87121587142474</v>
      </c>
      <c r="K45" s="29">
        <v>274.51052916065851</v>
      </c>
      <c r="L45" s="29">
        <v>262.62343930740491</v>
      </c>
      <c r="M45" s="29">
        <v>280.11344794737914</v>
      </c>
      <c r="N45" s="29">
        <v>273.19307278821174</v>
      </c>
      <c r="O45" s="29">
        <v>271.62560268840758</v>
      </c>
      <c r="P45" s="29">
        <v>255.4696997277689</v>
      </c>
      <c r="Q45" s="176">
        <v>270.94179271848969</v>
      </c>
      <c r="R45" s="29">
        <v>283.67018752089905</v>
      </c>
      <c r="S45" s="29">
        <v>281.95480221144368</v>
      </c>
      <c r="T45" s="29">
        <v>282.65951944937444</v>
      </c>
      <c r="U45" s="29">
        <v>252.14284791234911</v>
      </c>
      <c r="V45" s="29">
        <v>258.690972910357</v>
      </c>
      <c r="W45" s="29">
        <v>243.04329076396763</v>
      </c>
      <c r="X45" s="29">
        <v>253.61241237177532</v>
      </c>
      <c r="Y45" s="29">
        <v>240.63811089832842</v>
      </c>
      <c r="Z45" s="29">
        <v>253.51320426391763</v>
      </c>
      <c r="AA45" s="29">
        <v>286.4983586111623</v>
      </c>
      <c r="AB45" s="30">
        <v>227.26898906092114</v>
      </c>
      <c r="AC45" s="30">
        <v>276.2955828553014</v>
      </c>
      <c r="AD45" s="30">
        <v>294.39732751299528</v>
      </c>
      <c r="AE45" s="30">
        <v>291.35009587011984</v>
      </c>
      <c r="AF45" s="30">
        <v>274.21643239612916</v>
      </c>
      <c r="AG45" s="30">
        <v>270.14083989575681</v>
      </c>
      <c r="AH45" s="29">
        <v>295.53446986506106</v>
      </c>
      <c r="AI45" s="29">
        <v>320.20688727150724</v>
      </c>
      <c r="AJ45" s="29">
        <v>285.26047229560885</v>
      </c>
      <c r="AK45" s="29">
        <v>303.68090102808799</v>
      </c>
      <c r="AL45" s="177">
        <v>318.84792469790659</v>
      </c>
      <c r="AM45" s="30">
        <v>293.80851547559763</v>
      </c>
      <c r="AN45" s="30">
        <v>302.69770067756355</v>
      </c>
      <c r="AO45" s="30">
        <v>279.7679178301529</v>
      </c>
      <c r="AP45" s="30">
        <v>292.52981197772539</v>
      </c>
      <c r="AQ45" s="30">
        <v>299.81653926568555</v>
      </c>
      <c r="AR45" s="30">
        <v>271.23255101757326</v>
      </c>
      <c r="AS45" s="30">
        <v>300.29842299488109</v>
      </c>
      <c r="AT45" s="30">
        <v>296.35828315531944</v>
      </c>
      <c r="AU45" s="30">
        <v>277.08310414702555</v>
      </c>
      <c r="AV45" s="30">
        <v>292.07040299219869</v>
      </c>
      <c r="AW45" s="30">
        <v>315.25068068831411</v>
      </c>
      <c r="AX45" s="30">
        <v>331.52566960353334</v>
      </c>
      <c r="AY45" s="30">
        <v>256.72867365372935</v>
      </c>
      <c r="AZ45" s="30">
        <v>253.70555045205168</v>
      </c>
      <c r="BA45" s="30">
        <v>309.12318140876363</v>
      </c>
      <c r="BB45" s="30">
        <v>285.20981945998386</v>
      </c>
      <c r="BC45" s="30">
        <v>317.06050247431574</v>
      </c>
      <c r="BD45" s="30">
        <v>266.82244575899779</v>
      </c>
      <c r="BE45" s="175"/>
      <c r="BF45" s="175"/>
      <c r="BG45" s="175"/>
    </row>
    <row r="46" spans="1:59" s="6" customFormat="1" ht="11" hidden="1" customHeight="1">
      <c r="A46" s="16" t="s">
        <v>74</v>
      </c>
      <c r="B46" s="17">
        <v>2119.0303617894597</v>
      </c>
      <c r="C46" s="17">
        <v>2036.1829151087175</v>
      </c>
      <c r="D46" s="17">
        <v>2116.2403355458937</v>
      </c>
      <c r="E46" s="17">
        <v>1940.6247293626932</v>
      </c>
      <c r="F46" s="17">
        <v>2182.5093185603496</v>
      </c>
      <c r="G46" s="17">
        <v>2223.348679126052</v>
      </c>
      <c r="H46" s="17">
        <v>2315.751644162664</v>
      </c>
      <c r="I46" s="17">
        <v>2335.0750021350627</v>
      </c>
      <c r="J46" s="33">
        <v>2378.4679605225947</v>
      </c>
      <c r="K46" s="33">
        <v>2373.6011943148592</v>
      </c>
      <c r="L46" s="33">
        <v>2389.8672326719225</v>
      </c>
      <c r="M46" s="33">
        <v>2230.0550319471799</v>
      </c>
      <c r="N46" s="33">
        <v>2284.7733846838237</v>
      </c>
      <c r="O46" s="33">
        <v>2414.6199233079042</v>
      </c>
      <c r="P46" s="33">
        <v>2372.2521464314523</v>
      </c>
      <c r="Q46" s="179">
        <v>2282.0356728258926</v>
      </c>
      <c r="R46" s="33">
        <v>2429.2105912988313</v>
      </c>
      <c r="S46" s="33">
        <v>2431.5196167089885</v>
      </c>
      <c r="T46" s="33">
        <v>2508.1092203303465</v>
      </c>
      <c r="U46" s="33">
        <v>2382.5146516342802</v>
      </c>
      <c r="V46" s="33">
        <v>2535.902170537503</v>
      </c>
      <c r="W46" s="33">
        <v>2528.2143602419978</v>
      </c>
      <c r="X46" s="33">
        <v>2502.9275612713614</v>
      </c>
      <c r="Y46" s="33">
        <v>2453.7142353458466</v>
      </c>
      <c r="Z46" s="33">
        <v>2607.1251589530939</v>
      </c>
      <c r="AA46" s="33">
        <v>2637.9015494674668</v>
      </c>
      <c r="AB46" s="35">
        <v>2614.4958793663386</v>
      </c>
      <c r="AC46" s="35">
        <v>2494.8816339073715</v>
      </c>
      <c r="AD46" s="35">
        <v>2807.7045302702422</v>
      </c>
      <c r="AE46" s="35">
        <v>2650.3927397145517</v>
      </c>
      <c r="AF46" s="35">
        <v>2738.2924080433513</v>
      </c>
      <c r="AG46" s="35">
        <v>2621.2222946142074</v>
      </c>
      <c r="AH46" s="33">
        <v>2891.3408281750167</v>
      </c>
      <c r="AI46" s="33">
        <v>2863.6446982161119</v>
      </c>
      <c r="AJ46" s="33">
        <v>3018.4679469287876</v>
      </c>
      <c r="AK46" s="33">
        <v>2928.9258007453454</v>
      </c>
      <c r="AL46" s="33">
        <v>3164.8146969717818</v>
      </c>
      <c r="AM46" s="33">
        <v>3169.2194086588397</v>
      </c>
      <c r="AN46" s="30">
        <v>3188.1516804083758</v>
      </c>
      <c r="AO46" s="30">
        <v>2997.704132436349</v>
      </c>
      <c r="AP46" s="30">
        <v>3064.9346800815956</v>
      </c>
      <c r="AQ46" s="30">
        <v>3096.8625013973056</v>
      </c>
      <c r="AR46" s="30">
        <v>3193.7829898941613</v>
      </c>
      <c r="AS46" s="30">
        <v>3112.5003667759302</v>
      </c>
      <c r="AT46" s="30">
        <v>3219.1795316591679</v>
      </c>
      <c r="AU46" s="30">
        <v>3405.7735873260672</v>
      </c>
      <c r="AV46" s="30">
        <v>3490.609498531524</v>
      </c>
      <c r="AW46" s="30">
        <v>3431.4414130789992</v>
      </c>
      <c r="AX46" s="30">
        <v>3606.5522849714062</v>
      </c>
      <c r="AY46" s="30">
        <v>2257.8871353422105</v>
      </c>
      <c r="AZ46" s="30">
        <v>3480.2314420551666</v>
      </c>
      <c r="BA46" s="30">
        <v>3788.909152522373</v>
      </c>
      <c r="BB46" s="30">
        <v>3840.8093545385054</v>
      </c>
      <c r="BC46" s="30">
        <v>4046.5434098790311</v>
      </c>
      <c r="BD46" s="30">
        <v>3986.0424850680915</v>
      </c>
      <c r="BE46" s="182"/>
      <c r="BF46" s="182"/>
      <c r="BG46" s="182"/>
    </row>
    <row r="47" spans="1:59" s="6" customFormat="1" ht="11" hidden="1" customHeight="1">
      <c r="A47" s="16" t="s">
        <v>75</v>
      </c>
      <c r="B47" s="17">
        <v>4956.4482118957903</v>
      </c>
      <c r="C47" s="17">
        <v>5035.9713605304414</v>
      </c>
      <c r="D47" s="17">
        <v>5087.7370180302796</v>
      </c>
      <c r="E47" s="17">
        <v>5205.0993288035697</v>
      </c>
      <c r="F47" s="17">
        <v>5194.7500029889343</v>
      </c>
      <c r="G47" s="17">
        <v>5397.1165374472112</v>
      </c>
      <c r="H47" s="17">
        <v>5710.2960242069303</v>
      </c>
      <c r="I47" s="17">
        <v>5648.7917932170703</v>
      </c>
      <c r="J47" s="33">
        <v>5776.9521482183209</v>
      </c>
      <c r="K47" s="33">
        <v>5831.0763810089757</v>
      </c>
      <c r="L47" s="33">
        <v>5949.4180402512293</v>
      </c>
      <c r="M47" s="33">
        <v>6065.929908626028</v>
      </c>
      <c r="N47" s="33">
        <v>6088.5314300773925</v>
      </c>
      <c r="O47" s="33">
        <v>6085.1382051329856</v>
      </c>
      <c r="P47" s="33">
        <v>6100.9270740456559</v>
      </c>
      <c r="Q47" s="179">
        <v>6188.0686941886079</v>
      </c>
      <c r="R47" s="33">
        <v>6154.4318573346354</v>
      </c>
      <c r="S47" s="33">
        <v>6186.88125368289</v>
      </c>
      <c r="T47" s="33">
        <v>6029.9056287975018</v>
      </c>
      <c r="U47" s="33">
        <v>6245.7923289859809</v>
      </c>
      <c r="V47" s="33">
        <v>6220.0408049049447</v>
      </c>
      <c r="W47" s="33">
        <v>6260.1111125888319</v>
      </c>
      <c r="X47" s="33">
        <v>6291.1485743989015</v>
      </c>
      <c r="Y47" s="33">
        <v>6253.2028160366663</v>
      </c>
      <c r="Z47" s="33">
        <v>6288.8913410176701</v>
      </c>
      <c r="AA47" s="33">
        <v>6278.6148945707764</v>
      </c>
      <c r="AB47" s="33">
        <v>6312.5828851658953</v>
      </c>
      <c r="AC47" s="35">
        <v>6412.2871978471603</v>
      </c>
      <c r="AD47" s="35">
        <v>6130.5207482318083</v>
      </c>
      <c r="AE47" s="35">
        <v>6269.2301917031436</v>
      </c>
      <c r="AF47" s="35">
        <v>6149.6807981240372</v>
      </c>
      <c r="AG47" s="35">
        <v>6245.4175374385059</v>
      </c>
      <c r="AH47" s="33">
        <v>6248.5907115424588</v>
      </c>
      <c r="AI47" s="33">
        <v>6405.7510084510195</v>
      </c>
      <c r="AJ47" s="33">
        <v>6166.2190788183852</v>
      </c>
      <c r="AK47" s="33">
        <v>6259.8273279023624</v>
      </c>
      <c r="AL47" s="33">
        <v>6112.7724928871939</v>
      </c>
      <c r="AM47" s="33">
        <v>6198.0432727459238</v>
      </c>
      <c r="AN47" s="30">
        <v>6215.303397081756</v>
      </c>
      <c r="AO47" s="30">
        <v>6452.2023348718258</v>
      </c>
      <c r="AP47" s="30">
        <v>6409.5049975618485</v>
      </c>
      <c r="AQ47" s="30">
        <v>6459.1535705211381</v>
      </c>
      <c r="AR47" s="30">
        <v>6440.2678937924638</v>
      </c>
      <c r="AS47" s="30">
        <v>6474.9913530898248</v>
      </c>
      <c r="AT47" s="30">
        <v>6625.3811503870947</v>
      </c>
      <c r="AU47" s="30">
        <v>6436.4425686796758</v>
      </c>
      <c r="AV47" s="30">
        <v>6474.9265241005724</v>
      </c>
      <c r="AW47" s="30">
        <v>6541.7721001006457</v>
      </c>
      <c r="AX47" s="30">
        <v>6494.1901211788945</v>
      </c>
      <c r="AY47" s="30">
        <v>9089.2151947285165</v>
      </c>
      <c r="AZ47" s="30">
        <v>7639.4187270802195</v>
      </c>
      <c r="BA47" s="30">
        <v>7253.4853676165012</v>
      </c>
      <c r="BB47" s="30">
        <v>7303.2681611109128</v>
      </c>
      <c r="BC47" s="30">
        <v>7114.4090585443801</v>
      </c>
      <c r="BD47" s="30">
        <v>7582.0422532732764</v>
      </c>
      <c r="BE47" s="182"/>
      <c r="BF47" s="182"/>
      <c r="BG47" s="182"/>
    </row>
    <row r="48" spans="1:59" ht="11" hidden="1" customHeight="1">
      <c r="A48" s="22" t="s">
        <v>76</v>
      </c>
      <c r="B48" s="23">
        <v>464.6188555672004</v>
      </c>
      <c r="C48" s="23">
        <v>436.54376676504734</v>
      </c>
      <c r="D48" s="23">
        <v>435.93728017413326</v>
      </c>
      <c r="E48" s="23">
        <v>506.03594328901289</v>
      </c>
      <c r="F48" s="23">
        <v>509.43573467636725</v>
      </c>
      <c r="G48" s="23">
        <v>657.00546348866487</v>
      </c>
      <c r="H48" s="23">
        <v>724.30875512561249</v>
      </c>
      <c r="I48" s="23">
        <v>726.77031013254918</v>
      </c>
      <c r="J48" s="29">
        <v>830.20971483718745</v>
      </c>
      <c r="K48" s="29">
        <v>877.68808370051556</v>
      </c>
      <c r="L48" s="29">
        <v>903.23408242561311</v>
      </c>
      <c r="M48" s="29">
        <v>968.64345824784084</v>
      </c>
      <c r="N48" s="29">
        <v>999.95963257251265</v>
      </c>
      <c r="O48" s="29">
        <v>1010.7799506139332</v>
      </c>
      <c r="P48" s="29">
        <v>976.03930816844047</v>
      </c>
      <c r="Q48" s="176">
        <v>1053.4056091710863</v>
      </c>
      <c r="R48" s="29">
        <v>1077.9788285967879</v>
      </c>
      <c r="S48" s="29">
        <v>1013.4518915468877</v>
      </c>
      <c r="T48" s="29">
        <v>972.28852250780312</v>
      </c>
      <c r="U48" s="29">
        <v>1014.8921290867781</v>
      </c>
      <c r="V48" s="29">
        <v>1058.2747026645968</v>
      </c>
      <c r="W48" s="29">
        <v>1090.4426652932457</v>
      </c>
      <c r="X48" s="29">
        <v>1069.484500460406</v>
      </c>
      <c r="Y48" s="29">
        <v>1025.1404955026924</v>
      </c>
      <c r="Z48" s="29">
        <v>1111.5056033716103</v>
      </c>
      <c r="AA48" s="29">
        <v>1135.6044493790212</v>
      </c>
      <c r="AB48" s="29">
        <v>1175.5856164083748</v>
      </c>
      <c r="AC48" s="30">
        <v>1126.9269641354408</v>
      </c>
      <c r="AD48" s="30">
        <v>1058.9429492488971</v>
      </c>
      <c r="AE48" s="30">
        <v>1066.0891085615115</v>
      </c>
      <c r="AF48" s="30">
        <v>990.74488975451948</v>
      </c>
      <c r="AG48" s="30">
        <v>985.03844399112518</v>
      </c>
      <c r="AH48" s="29">
        <v>1128.1417003294505</v>
      </c>
      <c r="AI48" s="29">
        <v>1157.1207266908114</v>
      </c>
      <c r="AJ48" s="29">
        <v>989.41007057150307</v>
      </c>
      <c r="AK48" s="29">
        <v>1003.1202437238618</v>
      </c>
      <c r="AL48" s="177">
        <v>1044.0828915479331</v>
      </c>
      <c r="AM48" s="29">
        <v>1072.3085935906249</v>
      </c>
      <c r="AN48" s="30">
        <v>1078.4886248971025</v>
      </c>
      <c r="AO48" s="29">
        <v>1124.665941012626</v>
      </c>
      <c r="AP48" s="30">
        <v>1222.9596094015692</v>
      </c>
      <c r="AQ48" s="30">
        <v>1270.4633186175686</v>
      </c>
      <c r="AR48" s="30">
        <v>1212.5290269139375</v>
      </c>
      <c r="AS48" s="30">
        <v>1263.4446846186152</v>
      </c>
      <c r="AT48" s="30">
        <v>1370.6758327521479</v>
      </c>
      <c r="AU48" s="30">
        <v>1235.2528469927579</v>
      </c>
      <c r="AV48" s="30">
        <v>1332.5558288225586</v>
      </c>
      <c r="AW48" s="30">
        <v>1350.2857414737464</v>
      </c>
      <c r="AX48" s="30">
        <v>1351.0021969413719</v>
      </c>
      <c r="AY48" s="30">
        <v>1194.4824993964658</v>
      </c>
      <c r="AZ48" s="30">
        <v>1248.4942123698563</v>
      </c>
      <c r="BA48" s="30">
        <v>1326.2230800110592</v>
      </c>
      <c r="BB48" s="30">
        <v>1438.5833980421853</v>
      </c>
      <c r="BC48" s="30">
        <v>1462.1888304282929</v>
      </c>
      <c r="BD48" s="30">
        <v>1776.482411235442</v>
      </c>
      <c r="BE48" s="175"/>
      <c r="BF48" s="175"/>
      <c r="BG48" s="175"/>
    </row>
    <row r="49" spans="1:59" ht="11" hidden="1" customHeight="1">
      <c r="A49" s="22" t="s">
        <v>77</v>
      </c>
      <c r="B49" s="23">
        <v>4491.8293563285852</v>
      </c>
      <c r="C49" s="23">
        <v>4599.4275937653756</v>
      </c>
      <c r="D49" s="23">
        <v>4651.7997378561695</v>
      </c>
      <c r="E49" s="23">
        <v>4699.0633855145634</v>
      </c>
      <c r="F49" s="23">
        <v>4685.3142683125707</v>
      </c>
      <c r="G49" s="23">
        <v>4740.1110739585365</v>
      </c>
      <c r="H49" s="23">
        <v>4985.987269081309</v>
      </c>
      <c r="I49" s="23">
        <v>4922.0214830845289</v>
      </c>
      <c r="J49" s="29">
        <v>4946.7424333811023</v>
      </c>
      <c r="K49" s="29">
        <v>4953.3882973084574</v>
      </c>
      <c r="L49" s="29">
        <v>5046.1839578255867</v>
      </c>
      <c r="M49" s="29">
        <v>5097.2864503781666</v>
      </c>
      <c r="N49" s="29">
        <v>5088.5717975048929</v>
      </c>
      <c r="O49" s="29">
        <v>5074.3582545190447</v>
      </c>
      <c r="P49" s="29">
        <v>5124.8877658772253</v>
      </c>
      <c r="Q49" s="176">
        <v>5134.6630850174997</v>
      </c>
      <c r="R49" s="29">
        <v>5076.4530287378329</v>
      </c>
      <c r="S49" s="29">
        <v>5173.4293621360275</v>
      </c>
      <c r="T49" s="29">
        <v>5057.6171062897074</v>
      </c>
      <c r="U49" s="29">
        <v>5230.9001998991725</v>
      </c>
      <c r="V49" s="29">
        <v>5161.766102240349</v>
      </c>
      <c r="W49" s="29">
        <v>5169.6684472955958</v>
      </c>
      <c r="X49" s="29">
        <v>5221.664073938503</v>
      </c>
      <c r="Y49" s="29">
        <v>5228.0623205339889</v>
      </c>
      <c r="Z49" s="29">
        <v>5177.3857376460355</v>
      </c>
      <c r="AA49" s="29">
        <v>5143.0104451917368</v>
      </c>
      <c r="AB49" s="29">
        <v>5136.9972687575064</v>
      </c>
      <c r="AC49" s="29">
        <v>5285.3602337117482</v>
      </c>
      <c r="AD49" s="30">
        <v>5071.5777989829257</v>
      </c>
      <c r="AE49" s="30">
        <v>5203.1410831416088</v>
      </c>
      <c r="AF49" s="30">
        <v>5158.9359083695335</v>
      </c>
      <c r="AG49" s="30">
        <v>5260.3790934473718</v>
      </c>
      <c r="AH49" s="29">
        <v>5120.4490112129824</v>
      </c>
      <c r="AI49" s="29">
        <v>5248.6302817602045</v>
      </c>
      <c r="AJ49" s="29">
        <v>5176.8090082468925</v>
      </c>
      <c r="AK49" s="29">
        <v>5256.7070841784771</v>
      </c>
      <c r="AL49" s="29">
        <v>5068.6896013392497</v>
      </c>
      <c r="AM49" s="29">
        <v>5125.7346791553073</v>
      </c>
      <c r="AN49" s="29">
        <v>5136.814772184629</v>
      </c>
      <c r="AO49" s="29">
        <v>5327.5363938591818</v>
      </c>
      <c r="AP49" s="29">
        <v>5186.5453881602707</v>
      </c>
      <c r="AQ49" s="30">
        <v>5188.6902519035566</v>
      </c>
      <c r="AR49" s="30">
        <v>5227.7388668785143</v>
      </c>
      <c r="AS49" s="30">
        <v>5211.5466684712228</v>
      </c>
      <c r="AT49" s="30">
        <v>5254.7053176349618</v>
      </c>
      <c r="AU49" s="30">
        <v>5201.1897216869338</v>
      </c>
      <c r="AV49" s="30">
        <v>5142.3706952780221</v>
      </c>
      <c r="AW49" s="30">
        <v>5191.4863586268975</v>
      </c>
      <c r="AX49" s="30">
        <v>5143.1879242375235</v>
      </c>
      <c r="AY49" s="30">
        <v>7894.7326953320344</v>
      </c>
      <c r="AZ49" s="30">
        <v>6390.9245147103456</v>
      </c>
      <c r="BA49" s="30">
        <v>5927.2622876054575</v>
      </c>
      <c r="BB49" s="30">
        <v>5864.6847630687162</v>
      </c>
      <c r="BC49" s="30">
        <v>5652.2202281160853</v>
      </c>
      <c r="BD49" s="30">
        <v>5805.5598420378119</v>
      </c>
      <c r="BE49" s="175"/>
      <c r="BF49" s="175"/>
      <c r="BG49" s="175"/>
    </row>
    <row r="50" spans="1:59" ht="11" hidden="1" customHeight="1">
      <c r="A50" s="16" t="s">
        <v>78</v>
      </c>
      <c r="B50" s="23"/>
      <c r="C50" s="23"/>
      <c r="D50" s="23"/>
      <c r="E50" s="23"/>
      <c r="F50" s="23"/>
      <c r="G50" s="23"/>
      <c r="H50" s="23"/>
      <c r="I50" s="23"/>
      <c r="J50" s="29"/>
      <c r="K50" s="29"/>
      <c r="L50" s="29"/>
      <c r="M50" s="29"/>
      <c r="N50" s="29"/>
      <c r="O50" s="29"/>
      <c r="P50" s="29"/>
      <c r="Q50" s="176"/>
      <c r="R50" s="29"/>
      <c r="S50" s="29"/>
      <c r="T50" s="29"/>
      <c r="U50" s="29"/>
      <c r="V50" s="29"/>
      <c r="W50" s="29"/>
      <c r="X50" s="29"/>
      <c r="Y50" s="29"/>
      <c r="Z50" s="29"/>
      <c r="AA50" s="33"/>
      <c r="AB50" s="29"/>
      <c r="AC50" s="29"/>
      <c r="AD50" s="29"/>
      <c r="AE50" s="35"/>
      <c r="AF50" s="30" t="s">
        <v>66</v>
      </c>
      <c r="AG50" s="30"/>
      <c r="AH50" s="29"/>
      <c r="AI50" s="29"/>
      <c r="AJ50" s="33"/>
      <c r="AK50" s="29"/>
      <c r="AL50" s="29"/>
      <c r="AM50" s="29" t="s">
        <v>66</v>
      </c>
      <c r="AN50" s="29"/>
      <c r="AO50" s="33"/>
      <c r="AP50" s="29"/>
      <c r="AQ50" s="30" t="s">
        <v>66</v>
      </c>
      <c r="AR50" s="35"/>
      <c r="AS50" s="30"/>
      <c r="AT50" s="30"/>
      <c r="AU50" s="30"/>
      <c r="AV50" s="30"/>
      <c r="AW50" s="30"/>
      <c r="AX50" s="30"/>
      <c r="AY50" s="30" t="s">
        <v>66</v>
      </c>
      <c r="AZ50" s="30"/>
      <c r="BA50" s="30" t="s">
        <v>66</v>
      </c>
      <c r="BB50" s="30"/>
      <c r="BC50" s="30"/>
      <c r="BD50" s="30"/>
      <c r="BE50" s="175"/>
      <c r="BF50" s="175"/>
      <c r="BG50" s="175"/>
    </row>
    <row r="51" spans="1:59" ht="11" hidden="1" customHeight="1">
      <c r="A51" s="22" t="s">
        <v>83</v>
      </c>
      <c r="B51" s="28">
        <v>20.5</v>
      </c>
      <c r="C51" s="28">
        <v>19.7</v>
      </c>
      <c r="D51" s="28">
        <v>20.399999999999999</v>
      </c>
      <c r="E51" s="28">
        <v>18.8</v>
      </c>
      <c r="F51" s="28">
        <v>20.9</v>
      </c>
      <c r="G51" s="28">
        <v>21.5</v>
      </c>
      <c r="H51" s="28">
        <v>23</v>
      </c>
      <c r="I51" s="28">
        <v>22.8</v>
      </c>
      <c r="J51" s="29">
        <v>23.3</v>
      </c>
      <c r="K51" s="29">
        <v>23.2</v>
      </c>
      <c r="L51" s="29">
        <v>23.5</v>
      </c>
      <c r="M51" s="29">
        <v>22</v>
      </c>
      <c r="N51" s="29">
        <v>22.4</v>
      </c>
      <c r="O51" s="29">
        <v>23.5</v>
      </c>
      <c r="P51" s="29">
        <v>22.9</v>
      </c>
      <c r="Q51" s="176">
        <v>22</v>
      </c>
      <c r="R51" s="29">
        <v>23.2</v>
      </c>
      <c r="S51" s="29">
        <v>23.1</v>
      </c>
      <c r="T51" s="29">
        <v>23.3</v>
      </c>
      <c r="U51" s="29">
        <v>22.4</v>
      </c>
      <c r="V51" s="29">
        <v>23.6</v>
      </c>
      <c r="W51" s="29">
        <v>23.4</v>
      </c>
      <c r="X51" s="29">
        <v>23.1</v>
      </c>
      <c r="Y51" s="29">
        <v>22.4</v>
      </c>
      <c r="Z51" s="29">
        <v>23.7</v>
      </c>
      <c r="AA51" s="29">
        <v>23.8</v>
      </c>
      <c r="AB51" s="29">
        <v>23.4</v>
      </c>
      <c r="AC51" s="29">
        <v>22.4</v>
      </c>
      <c r="AD51" s="29">
        <v>24.4</v>
      </c>
      <c r="AE51" s="30">
        <v>23.1</v>
      </c>
      <c r="AF51" s="30">
        <v>23.5</v>
      </c>
      <c r="AG51" s="30">
        <v>22.5</v>
      </c>
      <c r="AH51" s="29">
        <v>24.7</v>
      </c>
      <c r="AI51" s="29">
        <v>24.6</v>
      </c>
      <c r="AJ51" s="29">
        <v>25.2</v>
      </c>
      <c r="AK51" s="29">
        <v>24.5</v>
      </c>
      <c r="AL51" s="29">
        <v>26</v>
      </c>
      <c r="AM51" s="29">
        <v>26</v>
      </c>
      <c r="AN51" s="29">
        <v>26</v>
      </c>
      <c r="AO51" s="29">
        <v>24.8</v>
      </c>
      <c r="AP51" s="29">
        <v>25.1</v>
      </c>
      <c r="AQ51" s="30">
        <v>25.3</v>
      </c>
      <c r="AR51" s="30">
        <v>25.9</v>
      </c>
      <c r="AS51" s="30">
        <v>25.1</v>
      </c>
      <c r="AT51" s="30">
        <v>26.1</v>
      </c>
      <c r="AU51" s="30">
        <v>27.1</v>
      </c>
      <c r="AV51" s="30">
        <v>27.7</v>
      </c>
      <c r="AW51" s="30">
        <v>27.2</v>
      </c>
      <c r="AX51" s="30">
        <v>28.3</v>
      </c>
      <c r="AY51" s="30">
        <v>22.1</v>
      </c>
      <c r="AZ51" s="30">
        <v>29.6</v>
      </c>
      <c r="BA51" s="30">
        <v>31</v>
      </c>
      <c r="BB51" s="30">
        <v>31.4</v>
      </c>
      <c r="BC51" s="30">
        <v>32.4</v>
      </c>
      <c r="BD51" s="30">
        <v>32.9</v>
      </c>
      <c r="BE51" s="175"/>
      <c r="BF51" s="175"/>
      <c r="BG51" s="175"/>
    </row>
    <row r="52" spans="1:59" ht="11" hidden="1" customHeight="1">
      <c r="A52" s="22" t="s">
        <v>79</v>
      </c>
      <c r="B52" s="28">
        <v>53.8</v>
      </c>
      <c r="C52" s="28">
        <v>54.1</v>
      </c>
      <c r="D52" s="28">
        <v>53.4</v>
      </c>
      <c r="E52" s="28">
        <v>54.1</v>
      </c>
      <c r="F52" s="28">
        <v>52.8</v>
      </c>
      <c r="G52" s="28">
        <v>51.5</v>
      </c>
      <c r="H52" s="28">
        <v>49.2</v>
      </c>
      <c r="I52" s="28">
        <v>49.7</v>
      </c>
      <c r="J52" s="29">
        <v>48.9</v>
      </c>
      <c r="K52" s="29">
        <v>48.9</v>
      </c>
      <c r="L52" s="29">
        <v>48.3</v>
      </c>
      <c r="M52" s="29">
        <v>48.8</v>
      </c>
      <c r="N52" s="29">
        <v>48.6</v>
      </c>
      <c r="O52" s="29">
        <v>48.1</v>
      </c>
      <c r="P52" s="29">
        <v>48.5</v>
      </c>
      <c r="Q52" s="176">
        <v>48.8</v>
      </c>
      <c r="R52" s="29">
        <v>48.4</v>
      </c>
      <c r="S52" s="29">
        <v>48.4</v>
      </c>
      <c r="T52" s="29">
        <v>49.2</v>
      </c>
      <c r="U52" s="29">
        <v>48.9</v>
      </c>
      <c r="V52" s="29">
        <v>48.4</v>
      </c>
      <c r="W52" s="29">
        <v>48.4</v>
      </c>
      <c r="X52" s="29">
        <v>48.7</v>
      </c>
      <c r="Y52" s="29">
        <v>49.4</v>
      </c>
      <c r="Z52" s="29">
        <v>48.6</v>
      </c>
      <c r="AA52" s="29">
        <v>48.7</v>
      </c>
      <c r="AB52" s="29">
        <v>48.9</v>
      </c>
      <c r="AC52" s="31">
        <v>49.2</v>
      </c>
      <c r="AD52" s="29">
        <v>49.3</v>
      </c>
      <c r="AE52" s="30">
        <v>49.7</v>
      </c>
      <c r="AF52" s="30">
        <v>50.1</v>
      </c>
      <c r="AG52" s="30">
        <v>50.4</v>
      </c>
      <c r="AH52" s="29">
        <v>49.2</v>
      </c>
      <c r="AI52" s="29">
        <v>48.7</v>
      </c>
      <c r="AJ52" s="29">
        <v>49.4</v>
      </c>
      <c r="AK52" s="29">
        <v>49.6</v>
      </c>
      <c r="AL52" s="29">
        <v>49.3</v>
      </c>
      <c r="AM52" s="29">
        <v>49.1</v>
      </c>
      <c r="AN52" s="29">
        <v>49.1</v>
      </c>
      <c r="AO52" s="29">
        <v>49.1</v>
      </c>
      <c r="AP52" s="29">
        <v>49.1</v>
      </c>
      <c r="AQ52" s="30">
        <v>48.9</v>
      </c>
      <c r="AR52" s="30">
        <v>48.7</v>
      </c>
      <c r="AS52" s="30">
        <v>49.2</v>
      </c>
      <c r="AT52" s="30">
        <v>48</v>
      </c>
      <c r="AU52" s="30">
        <v>48.3</v>
      </c>
      <c r="AV52" s="30">
        <v>47.8</v>
      </c>
      <c r="AW52" s="30">
        <v>48</v>
      </c>
      <c r="AX52" s="30">
        <v>47.5</v>
      </c>
      <c r="AY52" s="30">
        <v>41.3</v>
      </c>
      <c r="AZ52" s="30">
        <v>42.7</v>
      </c>
      <c r="BA52" s="30">
        <v>43.3</v>
      </c>
      <c r="BB52" s="30">
        <v>43</v>
      </c>
      <c r="BC52" s="30">
        <v>43.1</v>
      </c>
      <c r="BD52" s="30">
        <v>41.3</v>
      </c>
      <c r="BE52" s="175"/>
      <c r="BF52" s="175"/>
      <c r="BG52" s="175"/>
    </row>
    <row r="53" spans="1:59" ht="11" hidden="1" customHeight="1">
      <c r="A53" s="22" t="s">
        <v>80</v>
      </c>
      <c r="B53" s="28">
        <v>67.599999999999994</v>
      </c>
      <c r="C53" s="28">
        <v>67.3</v>
      </c>
      <c r="D53" s="28">
        <v>67.099999999999994</v>
      </c>
      <c r="E53" s="28">
        <v>66.5</v>
      </c>
      <c r="F53" s="28">
        <v>66.8</v>
      </c>
      <c r="G53" s="28">
        <v>65.7</v>
      </c>
      <c r="H53" s="28">
        <v>63.9</v>
      </c>
      <c r="I53" s="28">
        <v>64.400000000000006</v>
      </c>
      <c r="J53" s="29">
        <v>63.8</v>
      </c>
      <c r="K53" s="29">
        <v>63.7</v>
      </c>
      <c r="L53" s="177">
        <v>63.1</v>
      </c>
      <c r="M53" s="29">
        <v>62.6</v>
      </c>
      <c r="N53" s="29">
        <v>62.6</v>
      </c>
      <c r="O53" s="29">
        <v>62.8</v>
      </c>
      <c r="P53" s="29">
        <v>62.9</v>
      </c>
      <c r="Q53" s="176">
        <v>62.6</v>
      </c>
      <c r="R53" s="29">
        <v>63</v>
      </c>
      <c r="S53" s="29">
        <v>63</v>
      </c>
      <c r="T53" s="29">
        <v>64.099999999999994</v>
      </c>
      <c r="U53" s="29">
        <v>63</v>
      </c>
      <c r="V53" s="29">
        <v>63.3</v>
      </c>
      <c r="W53" s="29">
        <v>63.3</v>
      </c>
      <c r="X53" s="29">
        <v>63.3</v>
      </c>
      <c r="Y53" s="29">
        <v>63.7</v>
      </c>
      <c r="Z53" s="29">
        <v>63.6</v>
      </c>
      <c r="AA53" s="29">
        <v>63.9</v>
      </c>
      <c r="AB53" s="29">
        <v>63.9</v>
      </c>
      <c r="AC53" s="31">
        <v>63.5</v>
      </c>
      <c r="AD53" s="31">
        <v>65.2</v>
      </c>
      <c r="AE53" s="30">
        <v>64.599999999999994</v>
      </c>
      <c r="AF53" s="30">
        <v>65.5</v>
      </c>
      <c r="AG53" s="30">
        <v>65.099999999999994</v>
      </c>
      <c r="AH53" s="29">
        <v>65.2</v>
      </c>
      <c r="AI53" s="29">
        <v>64.5</v>
      </c>
      <c r="AJ53" s="177">
        <v>66</v>
      </c>
      <c r="AK53" s="29">
        <v>65.7</v>
      </c>
      <c r="AL53" s="29">
        <v>66.599999999999994</v>
      </c>
      <c r="AM53" s="29">
        <v>66.3</v>
      </c>
      <c r="AN53" s="29">
        <v>66.400000000000006</v>
      </c>
      <c r="AO53" s="29">
        <v>65.2</v>
      </c>
      <c r="AP53" s="29">
        <v>65.599999999999994</v>
      </c>
      <c r="AQ53" s="30">
        <v>65.5</v>
      </c>
      <c r="AR53" s="30">
        <v>65.7</v>
      </c>
      <c r="AS53" s="30">
        <v>65.7</v>
      </c>
      <c r="AT53" s="30">
        <v>65</v>
      </c>
      <c r="AU53" s="30">
        <v>66.2</v>
      </c>
      <c r="AV53" s="30">
        <v>66.099999999999994</v>
      </c>
      <c r="AW53" s="30">
        <v>65.900000000000006</v>
      </c>
      <c r="AX53" s="30">
        <v>66.3</v>
      </c>
      <c r="AY53" s="30">
        <v>53</v>
      </c>
      <c r="AZ53" s="30">
        <v>60.6</v>
      </c>
      <c r="BA53" s="30">
        <v>62.8</v>
      </c>
      <c r="BB53" s="30">
        <v>62.6</v>
      </c>
      <c r="BC53" s="30">
        <v>63.7</v>
      </c>
      <c r="BD53" s="30">
        <v>61.5</v>
      </c>
      <c r="BE53" s="175"/>
      <c r="BF53" s="175"/>
      <c r="BG53" s="175"/>
    </row>
    <row r="54" spans="1:59" ht="12" customHeight="1">
      <c r="A54" s="22" t="s">
        <v>486</v>
      </c>
      <c r="B54" s="40"/>
      <c r="C54" s="40"/>
      <c r="D54" s="40"/>
      <c r="E54" s="40"/>
      <c r="F54" s="40"/>
      <c r="G54" s="40"/>
      <c r="H54" s="40"/>
      <c r="I54" s="40"/>
      <c r="J54" s="85">
        <f>0.357091868384499*100</f>
        <v>35.709186838449902</v>
      </c>
      <c r="K54" s="85">
        <v>36</v>
      </c>
      <c r="L54" s="85">
        <v>36</v>
      </c>
      <c r="M54" s="85">
        <v>35</v>
      </c>
      <c r="N54" s="85">
        <v>36</v>
      </c>
      <c r="O54" s="85">
        <v>37</v>
      </c>
      <c r="P54" s="85">
        <v>36</v>
      </c>
      <c r="Q54" s="85">
        <v>34</v>
      </c>
      <c r="R54" s="85">
        <v>36</v>
      </c>
      <c r="S54" s="85">
        <v>36</v>
      </c>
      <c r="T54" s="85">
        <v>36</v>
      </c>
      <c r="U54" s="85">
        <v>36</v>
      </c>
      <c r="V54" s="85">
        <v>36</v>
      </c>
      <c r="W54" s="85">
        <v>37</v>
      </c>
      <c r="X54" s="85">
        <v>35</v>
      </c>
      <c r="Y54" s="85">
        <v>34</v>
      </c>
      <c r="Z54" s="85">
        <v>36</v>
      </c>
      <c r="AA54" s="85">
        <v>36</v>
      </c>
      <c r="AB54" s="85">
        <v>37</v>
      </c>
      <c r="AC54" s="85">
        <v>35</v>
      </c>
      <c r="AD54" s="85">
        <v>37</v>
      </c>
      <c r="AE54" s="85">
        <v>35</v>
      </c>
      <c r="AF54" s="85">
        <v>36</v>
      </c>
      <c r="AG54" s="85">
        <v>35</v>
      </c>
      <c r="AH54" s="85">
        <v>38</v>
      </c>
      <c r="AI54" s="85">
        <v>38</v>
      </c>
      <c r="AJ54" s="85">
        <v>38</v>
      </c>
      <c r="AK54" s="85">
        <v>37</v>
      </c>
      <c r="AL54" s="85">
        <v>39</v>
      </c>
      <c r="AM54" s="85">
        <v>39</v>
      </c>
      <c r="AN54" s="85">
        <v>39</v>
      </c>
      <c r="AO54" s="85">
        <v>38</v>
      </c>
      <c r="AP54" s="85">
        <v>38</v>
      </c>
      <c r="AQ54" s="85">
        <v>39</v>
      </c>
      <c r="AR54" s="85">
        <v>39</v>
      </c>
      <c r="AS54" s="85">
        <v>39</v>
      </c>
      <c r="AT54" s="85">
        <v>40</v>
      </c>
      <c r="AU54" s="85">
        <v>41</v>
      </c>
      <c r="AV54" s="85">
        <v>42</v>
      </c>
      <c r="AW54" s="185">
        <v>42</v>
      </c>
      <c r="AX54" s="185">
        <v>43.169479811233259</v>
      </c>
      <c r="AY54" s="185">
        <v>34.056310394959041</v>
      </c>
      <c r="AZ54" s="185">
        <v>43.191384502452635</v>
      </c>
      <c r="BA54" s="185">
        <v>46.104738918699219</v>
      </c>
      <c r="BB54" s="185">
        <v>46.27947660547752</v>
      </c>
      <c r="BC54" s="185">
        <v>48.09534534071048</v>
      </c>
      <c r="BD54" s="30">
        <v>49.287103675517358</v>
      </c>
      <c r="BE54" s="175">
        <v>49.051378262244469</v>
      </c>
      <c r="BF54" s="175">
        <v>47.80201206023623</v>
      </c>
      <c r="BG54" s="175">
        <v>46.546605050445827</v>
      </c>
    </row>
    <row r="55" spans="1:59" ht="11" customHeight="1">
      <c r="A55" s="22" t="s">
        <v>329</v>
      </c>
      <c r="B55" s="28">
        <v>27.3</v>
      </c>
      <c r="C55" s="28">
        <v>26.4</v>
      </c>
      <c r="D55" s="28">
        <v>26.8</v>
      </c>
      <c r="E55" s="28">
        <v>25.4</v>
      </c>
      <c r="F55" s="28">
        <v>27</v>
      </c>
      <c r="G55" s="28">
        <v>27.3</v>
      </c>
      <c r="H55" s="28">
        <v>28.5</v>
      </c>
      <c r="I55" s="28">
        <v>28.2</v>
      </c>
      <c r="J55" s="29">
        <v>29.3</v>
      </c>
      <c r="K55" s="29">
        <v>29.1</v>
      </c>
      <c r="L55" s="173">
        <v>29.8</v>
      </c>
      <c r="M55" s="29">
        <v>27.9</v>
      </c>
      <c r="N55" s="29">
        <v>28.7</v>
      </c>
      <c r="O55" s="29">
        <v>29.7</v>
      </c>
      <c r="P55" s="29">
        <v>28.7</v>
      </c>
      <c r="Q55" s="29">
        <v>27.3</v>
      </c>
      <c r="R55" s="29">
        <v>28.7</v>
      </c>
      <c r="S55" s="29">
        <v>28.3</v>
      </c>
      <c r="T55" s="29">
        <v>28.6</v>
      </c>
      <c r="U55" s="29">
        <v>27.9</v>
      </c>
      <c r="V55" s="29">
        <v>28.3</v>
      </c>
      <c r="W55" s="29">
        <v>28.6</v>
      </c>
      <c r="X55" s="29">
        <v>27.5</v>
      </c>
      <c r="Y55" s="29">
        <v>27.1</v>
      </c>
      <c r="Z55" s="29">
        <v>28.5</v>
      </c>
      <c r="AA55" s="29">
        <v>28.3</v>
      </c>
      <c r="AB55" s="29">
        <v>28.6</v>
      </c>
      <c r="AC55" s="30">
        <v>27.2</v>
      </c>
      <c r="AD55" s="30">
        <v>29.7</v>
      </c>
      <c r="AE55" s="30">
        <v>27.9</v>
      </c>
      <c r="AF55" s="30">
        <v>28.8</v>
      </c>
      <c r="AG55" s="30">
        <v>27.6</v>
      </c>
      <c r="AH55" s="29">
        <v>30.1</v>
      </c>
      <c r="AI55" s="29">
        <v>30.1</v>
      </c>
      <c r="AJ55" s="29">
        <v>30.5</v>
      </c>
      <c r="AK55" s="29">
        <v>30</v>
      </c>
      <c r="AL55" s="29">
        <v>31.4</v>
      </c>
      <c r="AM55" s="30">
        <v>31.3</v>
      </c>
      <c r="AN55" s="29">
        <v>31.1</v>
      </c>
      <c r="AO55" s="29">
        <v>30</v>
      </c>
      <c r="AP55" s="30">
        <v>30.1</v>
      </c>
      <c r="AQ55" s="30">
        <v>30.5</v>
      </c>
      <c r="AR55" s="30">
        <v>31.1</v>
      </c>
      <c r="AS55" s="30">
        <v>30.4</v>
      </c>
      <c r="AT55" s="30">
        <v>31.1</v>
      </c>
      <c r="AU55" s="30">
        <v>32.700000000000003</v>
      </c>
      <c r="AV55" s="30">
        <v>32.799999999999997</v>
      </c>
      <c r="AW55" s="30">
        <v>32.4</v>
      </c>
      <c r="AX55" s="30">
        <v>33.799999999999997</v>
      </c>
      <c r="AY55" s="30">
        <v>26.3</v>
      </c>
      <c r="AZ55" s="30">
        <v>34.6</v>
      </c>
      <c r="BA55" s="30">
        <v>36.5</v>
      </c>
      <c r="BB55" s="30">
        <v>36.700000000000003</v>
      </c>
      <c r="BC55" s="30">
        <v>38.200000000000003</v>
      </c>
      <c r="BD55" s="30">
        <v>38.6</v>
      </c>
      <c r="BE55" s="175">
        <v>39.1</v>
      </c>
      <c r="BF55" s="175">
        <v>38.6</v>
      </c>
      <c r="BG55" s="175">
        <v>37.799999999999997</v>
      </c>
    </row>
    <row r="56" spans="1:59" ht="12.5">
      <c r="A56" s="41" t="s">
        <v>53</v>
      </c>
      <c r="AC56" s="43"/>
      <c r="AD56" s="43"/>
      <c r="AG56" s="43"/>
      <c r="AK56" s="44"/>
    </row>
    <row r="57" spans="1:59" ht="15" customHeight="1">
      <c r="A57" s="7" t="s">
        <v>54</v>
      </c>
      <c r="AC57" s="43"/>
      <c r="AD57" s="43"/>
      <c r="AG57" s="43"/>
      <c r="AK57" s="44"/>
    </row>
    <row r="58" spans="1:59" ht="12.5" customHeight="1">
      <c r="AC58" s="43"/>
      <c r="AD58" s="43"/>
      <c r="AG58" s="43"/>
      <c r="AK58" s="44"/>
    </row>
    <row r="59" spans="1:59" ht="12.5" customHeight="1">
      <c r="A59" s="5" t="s">
        <v>488</v>
      </c>
      <c r="AC59" s="43"/>
      <c r="AD59" s="43"/>
      <c r="AG59" s="45"/>
      <c r="AK59" s="44"/>
    </row>
    <row r="60" spans="1:59" ht="12.5" customHeight="1">
      <c r="A60" s="5" t="s">
        <v>489</v>
      </c>
      <c r="AC60" s="43"/>
      <c r="AD60" s="43"/>
      <c r="AG60" s="45"/>
      <c r="AK60" s="44"/>
    </row>
    <row r="61" spans="1:59" ht="12.5">
      <c r="AC61" s="43"/>
      <c r="AD61" s="43"/>
      <c r="AG61" s="45"/>
      <c r="AK61" s="44"/>
    </row>
    <row r="62" spans="1:59" ht="12.5">
      <c r="AC62" s="43"/>
      <c r="AD62" s="43"/>
      <c r="AG62" s="45"/>
      <c r="AK62" s="44"/>
    </row>
    <row r="63" spans="1:59" ht="12.5" customHeight="1">
      <c r="AC63" s="43"/>
      <c r="AD63" s="43"/>
      <c r="AG63" s="45"/>
      <c r="AK63" s="44"/>
    </row>
    <row r="64" spans="1:59" ht="12.5" customHeight="1">
      <c r="Q64" s="5"/>
      <c r="AC64" s="43"/>
      <c r="AD64" s="43"/>
      <c r="AG64" s="45"/>
      <c r="AK64" s="44"/>
    </row>
    <row r="65" spans="17:37" ht="12.5" customHeight="1">
      <c r="Q65" s="5"/>
      <c r="AC65" s="43"/>
      <c r="AD65" s="43"/>
      <c r="AG65" s="45"/>
      <c r="AK65" s="45"/>
    </row>
    <row r="66" spans="17:37" ht="12.5" customHeight="1">
      <c r="Q66" s="5"/>
      <c r="AC66" s="43"/>
      <c r="AD66" s="43"/>
      <c r="AG66" s="45"/>
      <c r="AK66" s="45"/>
    </row>
    <row r="67" spans="17:37" ht="12.5" customHeight="1">
      <c r="Q67" s="5"/>
      <c r="AC67" s="43"/>
      <c r="AD67" s="43"/>
      <c r="AG67" s="45"/>
      <c r="AK67" s="45"/>
    </row>
    <row r="68" spans="17:37" ht="12.5" customHeight="1">
      <c r="Q68" s="5"/>
      <c r="AC68" s="43"/>
      <c r="AD68" s="43"/>
      <c r="AG68" s="45"/>
      <c r="AK68" s="45"/>
    </row>
    <row r="69" spans="17:37" ht="12.5" customHeight="1">
      <c r="Q69" s="5"/>
      <c r="AC69" s="43"/>
      <c r="AD69" s="43"/>
      <c r="AG69" s="45"/>
      <c r="AK69" s="45"/>
    </row>
    <row r="70" spans="17:37" ht="12.5" customHeight="1">
      <c r="Q70" s="5"/>
      <c r="AC70" s="43"/>
      <c r="AD70" s="43"/>
      <c r="AG70" s="45"/>
      <c r="AK70" s="45"/>
    </row>
    <row r="71" spans="17:37" ht="12.5" customHeight="1">
      <c r="Q71" s="5"/>
      <c r="AC71" s="43"/>
      <c r="AD71" s="43"/>
      <c r="AG71" s="45"/>
      <c r="AK71" s="45"/>
    </row>
    <row r="72" spans="17:37" ht="12.5" customHeight="1">
      <c r="Q72" s="5"/>
      <c r="AC72" s="43"/>
      <c r="AD72" s="43"/>
      <c r="AG72" s="45"/>
      <c r="AK72" s="45"/>
    </row>
    <row r="73" spans="17:37" ht="12.5" customHeight="1">
      <c r="Q73" s="5"/>
      <c r="AC73" s="43"/>
      <c r="AD73" s="43"/>
      <c r="AG73" s="45"/>
      <c r="AK73" s="45"/>
    </row>
    <row r="74" spans="17:37" ht="12.5" customHeight="1">
      <c r="Q74" s="5"/>
      <c r="AC74" s="43"/>
      <c r="AD74" s="43"/>
      <c r="AG74" s="45"/>
      <c r="AK74" s="45"/>
    </row>
    <row r="75" spans="17:37" ht="12.5" customHeight="1">
      <c r="Q75" s="5"/>
      <c r="AC75" s="43"/>
      <c r="AD75" s="43"/>
      <c r="AG75" s="45"/>
      <c r="AK75" s="45"/>
    </row>
    <row r="76" spans="17:37" ht="12.5" customHeight="1">
      <c r="Q76" s="5"/>
      <c r="AC76" s="43"/>
      <c r="AD76" s="43"/>
      <c r="AG76" s="45"/>
      <c r="AK76" s="45"/>
    </row>
    <row r="77" spans="17:37" ht="12.5" customHeight="1">
      <c r="Q77" s="5"/>
      <c r="AC77" s="43"/>
      <c r="AD77" s="43"/>
      <c r="AG77" s="45"/>
      <c r="AK77" s="45"/>
    </row>
    <row r="78" spans="17:37" ht="12.5">
      <c r="Q78" s="5"/>
      <c r="AC78" s="43"/>
      <c r="AD78" s="43"/>
      <c r="AG78" s="45"/>
      <c r="AK78" s="45"/>
    </row>
    <row r="79" spans="17:37" ht="12.5">
      <c r="Q79" s="5"/>
      <c r="AC79" s="43"/>
      <c r="AD79" s="43"/>
      <c r="AG79" s="45"/>
      <c r="AK79" s="45"/>
    </row>
    <row r="80" spans="17:37" ht="12.5">
      <c r="Q80" s="5"/>
      <c r="AC80" s="43"/>
      <c r="AD80" s="43"/>
      <c r="AG80" s="45"/>
      <c r="AK80" s="45"/>
    </row>
    <row r="81" spans="17:37" ht="12.5">
      <c r="Q81" s="5"/>
      <c r="AC81" s="43"/>
      <c r="AD81" s="43"/>
      <c r="AG81" s="45"/>
      <c r="AK81" s="45"/>
    </row>
    <row r="82" spans="17:37" ht="12.5">
      <c r="Q82" s="5"/>
      <c r="AC82" s="43"/>
      <c r="AD82" s="43"/>
      <c r="AG82" s="45"/>
      <c r="AK82" s="45"/>
    </row>
    <row r="83" spans="17:37" ht="12.5">
      <c r="Q83" s="5"/>
      <c r="AC83" s="43"/>
      <c r="AD83" s="43"/>
      <c r="AG83" s="45"/>
      <c r="AK83" s="45"/>
    </row>
    <row r="84" spans="17:37" ht="12.5">
      <c r="Q84" s="5"/>
      <c r="AC84" s="43"/>
      <c r="AD84" s="43"/>
      <c r="AG84" s="45"/>
      <c r="AK84" s="45"/>
    </row>
    <row r="85" spans="17:37" ht="12.5">
      <c r="Q85" s="5"/>
      <c r="AC85" s="43"/>
      <c r="AD85" s="43"/>
      <c r="AG85" s="45"/>
      <c r="AK85" s="45"/>
    </row>
    <row r="86" spans="17:37" ht="12.5">
      <c r="Q86" s="5"/>
      <c r="AC86" s="43"/>
      <c r="AD86" s="43"/>
      <c r="AG86" s="45"/>
      <c r="AK86" s="45"/>
    </row>
    <row r="87" spans="17:37" ht="12.5">
      <c r="Q87" s="5"/>
      <c r="AC87" s="43"/>
      <c r="AD87" s="43"/>
      <c r="AG87" s="45"/>
      <c r="AK87" s="45"/>
    </row>
    <row r="88" spans="17:37" ht="12.5">
      <c r="Q88" s="5"/>
      <c r="AC88" s="43"/>
      <c r="AD88" s="43"/>
      <c r="AG88" s="45"/>
      <c r="AK88" s="45"/>
    </row>
    <row r="89" spans="17:37" ht="12.5">
      <c r="Q89" s="5"/>
      <c r="AC89" s="43"/>
      <c r="AD89" s="43"/>
      <c r="AG89" s="45"/>
      <c r="AK89" s="45"/>
    </row>
    <row r="90" spans="17:37" ht="12.5">
      <c r="Q90" s="5"/>
      <c r="AD90" s="43"/>
      <c r="AG90" s="45"/>
      <c r="AK90" s="45"/>
    </row>
    <row r="91" spans="17:37" ht="12.5">
      <c r="Q91" s="5"/>
      <c r="AD91" s="43"/>
      <c r="AG91" s="45"/>
      <c r="AK91" s="45"/>
    </row>
    <row r="92" spans="17:37" ht="12.5">
      <c r="Q92" s="5"/>
      <c r="AD92" s="43"/>
      <c r="AG92" s="45"/>
      <c r="AK92" s="45"/>
    </row>
    <row r="93" spans="17:37" ht="12.5">
      <c r="Q93" s="5"/>
      <c r="AG93" s="45"/>
      <c r="AK93" s="45"/>
    </row>
    <row r="94" spans="17:37" ht="12.5">
      <c r="Q94" s="5"/>
      <c r="AG94" s="45"/>
      <c r="AK94" s="45"/>
    </row>
    <row r="95" spans="17:37" ht="12.5">
      <c r="Q95" s="5"/>
      <c r="AG95" s="45"/>
      <c r="AK95" s="45"/>
    </row>
    <row r="96" spans="17:37" ht="12.5">
      <c r="Q96" s="5"/>
      <c r="AG96" s="45"/>
      <c r="AK96" s="45"/>
    </row>
    <row r="97" spans="17:37" ht="12.5">
      <c r="Q97" s="5"/>
      <c r="AG97" s="45"/>
      <c r="AK97" s="45"/>
    </row>
    <row r="98" spans="17:37" ht="12.5">
      <c r="Q98" s="5"/>
      <c r="AG98" s="45"/>
      <c r="AK98" s="45"/>
    </row>
    <row r="99" spans="17:37" ht="12.5">
      <c r="Q99" s="5"/>
      <c r="AG99" s="45"/>
      <c r="AK99" s="45"/>
    </row>
    <row r="100" spans="17:37" ht="12.5">
      <c r="Q100" s="5"/>
      <c r="AG100" s="45"/>
      <c r="AK100" s="45"/>
    </row>
    <row r="101" spans="17:37" ht="12.5">
      <c r="Q101" s="5"/>
      <c r="AG101" s="45"/>
      <c r="AK101" s="45"/>
    </row>
    <row r="102" spans="17:37" ht="12.5">
      <c r="Q102" s="5"/>
      <c r="AK102" s="45"/>
    </row>
    <row r="103" spans="17:37" ht="12.5">
      <c r="Q103" s="5"/>
      <c r="AK103" s="45"/>
    </row>
    <row r="104" spans="17:37" ht="12.5">
      <c r="Q104" s="5"/>
      <c r="AK104" s="45"/>
    </row>
    <row r="105" spans="17:37" ht="12.5">
      <c r="Q105" s="5"/>
      <c r="AK105" s="45"/>
    </row>
    <row r="106" spans="17:37" ht="12.5">
      <c r="Q106" s="5"/>
      <c r="AK106" s="45"/>
    </row>
    <row r="107" spans="17:37" ht="12.5">
      <c r="Q107" s="5"/>
      <c r="AK107" s="45"/>
    </row>
    <row r="108" spans="17:37" ht="12.5">
      <c r="Q108" s="5"/>
      <c r="AK108" s="45"/>
    </row>
    <row r="109" spans="17:37" ht="12.5">
      <c r="Q109" s="5"/>
      <c r="AK109" s="45"/>
    </row>
    <row r="110" spans="17:37" ht="12.5">
      <c r="Q110" s="5"/>
      <c r="AK110" s="45"/>
    </row>
    <row r="111" spans="17:37" ht="12.5">
      <c r="Q111" s="5"/>
      <c r="AK111" s="45"/>
    </row>
    <row r="112" spans="17:37" ht="12.5">
      <c r="Q112" s="5"/>
      <c r="AG112" s="5"/>
      <c r="AK112" s="45"/>
    </row>
    <row r="113" spans="17:37" ht="12.5">
      <c r="Q113" s="5"/>
      <c r="AG113" s="5"/>
      <c r="AK113" s="45"/>
    </row>
    <row r="114" spans="17:37" ht="12.5">
      <c r="Q114" s="5"/>
      <c r="AG114" s="5"/>
      <c r="AK114" s="45"/>
    </row>
    <row r="115" spans="17:37" ht="12.5">
      <c r="Q115" s="5"/>
      <c r="AG115" s="5"/>
      <c r="AK115" s="45"/>
    </row>
    <row r="116" spans="17:37" ht="12.5">
      <c r="Q116" s="5"/>
      <c r="AG116" s="5"/>
      <c r="AK116" s="45"/>
    </row>
  </sheetData>
  <mergeCells count="1">
    <mergeCell ref="A1:BD1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88"/>
  <sheetViews>
    <sheetView topLeftCell="A54" zoomScale="55" zoomScaleNormal="55" workbookViewId="0">
      <selection activeCell="C85" sqref="C85"/>
    </sheetView>
  </sheetViews>
  <sheetFormatPr defaultColWidth="8.83203125" defaultRowHeight="15.5"/>
  <cols>
    <col min="1" max="1" width="12.25" customWidth="1"/>
    <col min="3" max="3" width="22.33203125" customWidth="1"/>
    <col min="4" max="4" width="18.1640625" customWidth="1"/>
    <col min="5" max="5" width="23.6640625" customWidth="1"/>
    <col min="6" max="6" width="22.1640625" customWidth="1"/>
    <col min="7" max="7" width="21.5" bestFit="1" customWidth="1"/>
  </cols>
  <sheetData>
    <row r="1" spans="1:6">
      <c r="A1" s="1" t="s">
        <v>124</v>
      </c>
      <c r="B1" s="1"/>
    </row>
    <row r="2" spans="1:6">
      <c r="A2" s="1" t="s">
        <v>125</v>
      </c>
      <c r="B2" s="1"/>
    </row>
    <row r="3" spans="1:6">
      <c r="A3" s="1" t="s">
        <v>126</v>
      </c>
      <c r="B3" s="1"/>
    </row>
    <row r="4" spans="1:6">
      <c r="A4" s="1" t="s">
        <v>127</v>
      </c>
      <c r="B4" s="1"/>
    </row>
    <row r="5" spans="1:6">
      <c r="A5" s="1"/>
      <c r="B5" s="1"/>
    </row>
    <row r="6" spans="1:6" s="9" customFormat="1" ht="93">
      <c r="A6" s="53" t="s">
        <v>128</v>
      </c>
      <c r="B6" s="53"/>
      <c r="C6" s="53" t="s">
        <v>129</v>
      </c>
      <c r="D6" s="53" t="s">
        <v>130</v>
      </c>
      <c r="E6" s="53" t="s">
        <v>131</v>
      </c>
      <c r="F6" s="53" t="s">
        <v>132</v>
      </c>
    </row>
    <row r="7" spans="1:6" s="9" customFormat="1" ht="31">
      <c r="A7" s="53" t="s">
        <v>133</v>
      </c>
      <c r="B7" s="53"/>
      <c r="C7" s="53" t="s">
        <v>134</v>
      </c>
      <c r="D7" s="53" t="s">
        <v>134</v>
      </c>
      <c r="E7" s="53" t="s">
        <v>135</v>
      </c>
      <c r="F7" s="53" t="s">
        <v>136</v>
      </c>
    </row>
    <row r="8" spans="1:6">
      <c r="A8" s="54" t="s">
        <v>137</v>
      </c>
      <c r="B8" s="54"/>
      <c r="C8" s="54" t="s">
        <v>138</v>
      </c>
      <c r="D8" s="54" t="s">
        <v>138</v>
      </c>
      <c r="E8" s="54" t="s">
        <v>138</v>
      </c>
      <c r="F8" s="54" t="s">
        <v>138</v>
      </c>
    </row>
    <row r="9" spans="1:6">
      <c r="A9" s="54" t="s">
        <v>139</v>
      </c>
      <c r="B9" s="54"/>
      <c r="C9" s="54" t="s">
        <v>140</v>
      </c>
      <c r="D9" s="54" t="s">
        <v>141</v>
      </c>
      <c r="E9" s="54" t="s">
        <v>142</v>
      </c>
      <c r="F9" s="54" t="s">
        <v>143</v>
      </c>
    </row>
    <row r="10" spans="1:6" s="9" customFormat="1" ht="43.5">
      <c r="A10" s="53"/>
      <c r="B10" s="53"/>
      <c r="C10" s="55" t="s">
        <v>452</v>
      </c>
      <c r="D10" s="55" t="s">
        <v>451</v>
      </c>
      <c r="E10" s="53"/>
      <c r="F10" s="55" t="s">
        <v>450</v>
      </c>
    </row>
    <row r="11" spans="1:6">
      <c r="A11" s="54" t="s">
        <v>149</v>
      </c>
      <c r="B11" s="56">
        <v>1946</v>
      </c>
      <c r="C11">
        <v>-1.8</v>
      </c>
      <c r="F11" s="131">
        <v>19609</v>
      </c>
    </row>
    <row r="12" spans="1:6">
      <c r="A12" s="54" t="s">
        <v>150</v>
      </c>
      <c r="B12" s="56">
        <v>1947</v>
      </c>
      <c r="C12">
        <v>-1.8</v>
      </c>
      <c r="E12">
        <v>12.7</v>
      </c>
      <c r="F12" s="131">
        <v>21640</v>
      </c>
    </row>
    <row r="13" spans="1:6">
      <c r="A13" s="54" t="s">
        <v>151</v>
      </c>
      <c r="B13" s="56">
        <v>1948</v>
      </c>
      <c r="C13">
        <v>-1.8</v>
      </c>
      <c r="E13">
        <v>5.9</v>
      </c>
      <c r="F13" s="131">
        <v>22423</v>
      </c>
    </row>
    <row r="14" spans="1:6">
      <c r="A14" s="54" t="s">
        <v>152</v>
      </c>
      <c r="B14" s="56">
        <v>1949</v>
      </c>
      <c r="C14">
        <v>-2.2000000000000002</v>
      </c>
      <c r="E14">
        <v>2.8</v>
      </c>
      <c r="F14" s="131">
        <v>22573</v>
      </c>
    </row>
    <row r="15" spans="1:6">
      <c r="A15" s="54" t="s">
        <v>153</v>
      </c>
      <c r="B15" s="56">
        <v>1950</v>
      </c>
      <c r="C15">
        <v>-1.4</v>
      </c>
      <c r="E15">
        <v>1.6</v>
      </c>
      <c r="F15" s="131">
        <v>22476</v>
      </c>
    </row>
    <row r="16" spans="1:6">
      <c r="A16" s="54" t="s">
        <v>154</v>
      </c>
      <c r="B16" s="56">
        <v>1951</v>
      </c>
      <c r="C16">
        <v>-1.8</v>
      </c>
      <c r="E16">
        <v>3.1</v>
      </c>
      <c r="F16" s="131">
        <v>22686</v>
      </c>
    </row>
    <row r="17" spans="1:6">
      <c r="A17" s="54" t="s">
        <v>155</v>
      </c>
      <c r="B17" s="56">
        <v>1952</v>
      </c>
      <c r="C17">
        <v>-1.9</v>
      </c>
      <c r="E17">
        <v>2.1</v>
      </c>
      <c r="F17" s="131">
        <v>22595</v>
      </c>
    </row>
    <row r="18" spans="1:6">
      <c r="A18" s="54" t="s">
        <v>156</v>
      </c>
      <c r="B18" s="56">
        <v>1953</v>
      </c>
      <c r="C18">
        <v>-1.3</v>
      </c>
      <c r="E18">
        <v>10.7</v>
      </c>
      <c r="F18" s="131">
        <v>24385</v>
      </c>
    </row>
    <row r="19" spans="1:6">
      <c r="A19" s="54" t="s">
        <v>157</v>
      </c>
      <c r="B19" s="56">
        <v>1954</v>
      </c>
      <c r="C19">
        <v>0.1</v>
      </c>
      <c r="E19">
        <v>4.4000000000000004</v>
      </c>
      <c r="F19" s="131">
        <v>24820</v>
      </c>
    </row>
    <row r="20" spans="1:6">
      <c r="A20" s="54" t="s">
        <v>158</v>
      </c>
      <c r="B20" s="56">
        <v>1955</v>
      </c>
      <c r="C20">
        <v>0.7</v>
      </c>
      <c r="E20">
        <v>4.5999999999999996</v>
      </c>
      <c r="F20" s="131">
        <v>25312</v>
      </c>
    </row>
    <row r="21" spans="1:6">
      <c r="A21" s="54" t="s">
        <v>159</v>
      </c>
      <c r="B21" s="56">
        <v>1956</v>
      </c>
      <c r="C21">
        <v>1.9</v>
      </c>
      <c r="E21">
        <v>3.4</v>
      </c>
      <c r="F21" s="131">
        <v>25533</v>
      </c>
    </row>
    <row r="22" spans="1:6">
      <c r="A22" s="54" t="s">
        <v>160</v>
      </c>
      <c r="B22" s="56">
        <v>1957</v>
      </c>
      <c r="C22">
        <v>2.7</v>
      </c>
      <c r="E22">
        <v>5.3</v>
      </c>
      <c r="F22" s="131">
        <v>26226</v>
      </c>
    </row>
    <row r="23" spans="1:6">
      <c r="A23" s="54" t="s">
        <v>161</v>
      </c>
      <c r="B23" s="56">
        <v>1958</v>
      </c>
      <c r="C23">
        <v>1</v>
      </c>
      <c r="E23">
        <v>-0.3</v>
      </c>
      <c r="F23" s="131">
        <v>25495</v>
      </c>
    </row>
    <row r="24" spans="1:6">
      <c r="A24" s="54" t="s">
        <v>162</v>
      </c>
      <c r="B24" s="56">
        <v>1959</v>
      </c>
      <c r="C24">
        <v>2.6</v>
      </c>
      <c r="E24">
        <v>3.7</v>
      </c>
      <c r="F24" s="131">
        <v>25795</v>
      </c>
    </row>
    <row r="25" spans="1:6">
      <c r="A25" s="54" t="s">
        <v>163</v>
      </c>
      <c r="B25" s="56">
        <v>1960</v>
      </c>
      <c r="C25">
        <v>1.9</v>
      </c>
      <c r="E25">
        <v>1.5</v>
      </c>
      <c r="F25" s="131">
        <v>25551</v>
      </c>
    </row>
    <row r="26" spans="1:6">
      <c r="A26" s="54" t="s">
        <v>164</v>
      </c>
      <c r="B26" s="56">
        <v>1961</v>
      </c>
      <c r="C26">
        <v>4.7</v>
      </c>
      <c r="E26">
        <v>7.9</v>
      </c>
      <c r="F26" s="131">
        <v>26850</v>
      </c>
    </row>
    <row r="27" spans="1:6">
      <c r="A27" s="54" t="s">
        <v>165</v>
      </c>
      <c r="B27" s="56">
        <v>1962</v>
      </c>
      <c r="C27">
        <v>6.6</v>
      </c>
      <c r="E27">
        <v>5.9</v>
      </c>
      <c r="F27" s="131">
        <v>27682</v>
      </c>
    </row>
    <row r="28" spans="1:6">
      <c r="A28" s="54" t="s">
        <v>166</v>
      </c>
      <c r="B28" s="56">
        <v>1963</v>
      </c>
      <c r="C28">
        <v>5.8</v>
      </c>
      <c r="E28">
        <v>3.6</v>
      </c>
      <c r="F28" s="131">
        <v>27919</v>
      </c>
    </row>
    <row r="29" spans="1:6">
      <c r="A29" s="54" t="s">
        <v>167</v>
      </c>
      <c r="B29" s="56">
        <v>1964</v>
      </c>
      <c r="C29">
        <v>4.3</v>
      </c>
      <c r="E29">
        <v>3.9</v>
      </c>
      <c r="F29" s="131">
        <v>28219</v>
      </c>
    </row>
    <row r="30" spans="1:6">
      <c r="A30" s="54" t="s">
        <v>168</v>
      </c>
      <c r="B30" s="56">
        <v>1965</v>
      </c>
      <c r="C30">
        <v>4.5</v>
      </c>
      <c r="E30">
        <v>3.9</v>
      </c>
      <c r="F30" s="131">
        <v>28520</v>
      </c>
    </row>
    <row r="31" spans="1:6">
      <c r="A31" s="54" t="s">
        <v>169</v>
      </c>
      <c r="B31" s="56">
        <v>1966</v>
      </c>
      <c r="C31">
        <v>6.2</v>
      </c>
      <c r="E31">
        <v>6.8</v>
      </c>
      <c r="F31" s="131">
        <v>29635</v>
      </c>
    </row>
    <row r="32" spans="1:6">
      <c r="A32" s="54" t="s">
        <v>170</v>
      </c>
      <c r="B32" s="56">
        <v>1967</v>
      </c>
      <c r="C32">
        <v>5.8</v>
      </c>
      <c r="E32">
        <v>4.8</v>
      </c>
      <c r="F32" s="131">
        <v>30208</v>
      </c>
    </row>
    <row r="33" spans="1:6">
      <c r="A33" s="54" t="s">
        <v>171</v>
      </c>
      <c r="B33" s="56">
        <v>1968</v>
      </c>
      <c r="C33">
        <v>6.6</v>
      </c>
      <c r="E33">
        <v>8.6999999999999993</v>
      </c>
      <c r="F33" s="131">
        <v>31950</v>
      </c>
    </row>
    <row r="34" spans="1:6" ht="16" thickBot="1">
      <c r="A34" s="54" t="s">
        <v>172</v>
      </c>
      <c r="B34" s="56">
        <v>1969</v>
      </c>
      <c r="C34">
        <v>5.4</v>
      </c>
      <c r="D34">
        <v>36</v>
      </c>
      <c r="E34">
        <v>3.2</v>
      </c>
      <c r="F34" s="131">
        <v>32079</v>
      </c>
    </row>
    <row r="35" spans="1:6">
      <c r="A35" s="57" t="s">
        <v>173</v>
      </c>
      <c r="B35" s="56">
        <v>1970</v>
      </c>
      <c r="C35" s="58">
        <v>4</v>
      </c>
      <c r="D35" s="58">
        <v>37.299999999999997</v>
      </c>
      <c r="E35" s="59">
        <v>4.9000000000000004</v>
      </c>
      <c r="F35" s="132">
        <v>32772</v>
      </c>
    </row>
    <row r="36" spans="1:6">
      <c r="A36" s="60" t="s">
        <v>174</v>
      </c>
      <c r="B36" s="56">
        <v>1971</v>
      </c>
      <c r="C36" s="61">
        <v>6.6</v>
      </c>
      <c r="D36" s="61">
        <v>36.9</v>
      </c>
      <c r="E36" s="62">
        <v>9.6</v>
      </c>
      <c r="F36" s="133">
        <v>35055</v>
      </c>
    </row>
    <row r="37" spans="1:6">
      <c r="A37" s="60" t="s">
        <v>175</v>
      </c>
      <c r="B37" s="56">
        <v>1972</v>
      </c>
      <c r="C37" s="61">
        <v>7.8</v>
      </c>
      <c r="D37" s="61">
        <v>36.1</v>
      </c>
      <c r="E37" s="62">
        <v>4.9000000000000004</v>
      </c>
      <c r="F37" s="133">
        <v>35902</v>
      </c>
    </row>
    <row r="38" spans="1:6">
      <c r="A38" s="60" t="s">
        <v>176</v>
      </c>
      <c r="B38" s="56">
        <v>1973</v>
      </c>
      <c r="C38" s="61">
        <v>5.3</v>
      </c>
      <c r="D38" s="61">
        <v>37.1</v>
      </c>
      <c r="E38" s="62">
        <v>2</v>
      </c>
      <c r="F38" s="133">
        <v>35745</v>
      </c>
    </row>
    <row r="39" spans="1:6">
      <c r="A39" s="60" t="s">
        <v>177</v>
      </c>
      <c r="B39" s="56">
        <v>1974</v>
      </c>
      <c r="C39" s="61">
        <v>5.4</v>
      </c>
      <c r="D39" s="61">
        <v>37.200000000000003</v>
      </c>
      <c r="E39" s="62">
        <v>5.6</v>
      </c>
      <c r="F39" s="133">
        <v>36881</v>
      </c>
    </row>
    <row r="40" spans="1:6">
      <c r="A40" s="60" t="s">
        <v>178</v>
      </c>
      <c r="B40" s="56">
        <v>1975</v>
      </c>
      <c r="C40" s="61">
        <v>5.5</v>
      </c>
      <c r="D40" s="61">
        <v>38.5</v>
      </c>
      <c r="E40" s="62">
        <v>4.5999999999999996</v>
      </c>
      <c r="F40" s="133">
        <v>37718</v>
      </c>
    </row>
    <row r="41" spans="1:6">
      <c r="A41" s="60" t="s">
        <v>179</v>
      </c>
      <c r="B41" s="56">
        <v>1976</v>
      </c>
      <c r="C41" s="61">
        <v>3.9</v>
      </c>
      <c r="D41" s="61">
        <v>40.200000000000003</v>
      </c>
      <c r="E41" s="62">
        <v>-1.6</v>
      </c>
      <c r="F41" s="133">
        <v>36288</v>
      </c>
    </row>
    <row r="42" spans="1:6">
      <c r="A42" s="60" t="s">
        <v>180</v>
      </c>
      <c r="B42" s="56">
        <v>1977</v>
      </c>
      <c r="C42" s="61">
        <v>8.1</v>
      </c>
      <c r="D42" s="61">
        <v>37.6</v>
      </c>
      <c r="E42" s="62">
        <v>5.9</v>
      </c>
      <c r="F42" s="133">
        <v>37532</v>
      </c>
    </row>
    <row r="43" spans="1:6">
      <c r="A43" s="60" t="s">
        <v>181</v>
      </c>
      <c r="B43" s="56">
        <v>1978</v>
      </c>
      <c r="C43" s="61">
        <v>6</v>
      </c>
      <c r="D43" s="61">
        <v>38.4</v>
      </c>
      <c r="E43" s="62">
        <v>-2.4</v>
      </c>
      <c r="F43" s="133">
        <v>35745</v>
      </c>
    </row>
    <row r="44" spans="1:6">
      <c r="A44" s="60" t="s">
        <v>182</v>
      </c>
      <c r="B44" s="56">
        <v>1979</v>
      </c>
      <c r="C44" s="61">
        <v>7.4</v>
      </c>
      <c r="D44" s="61">
        <v>37.4</v>
      </c>
      <c r="E44" s="62">
        <v>6.2</v>
      </c>
      <c r="F44" s="133">
        <v>37090</v>
      </c>
    </row>
    <row r="45" spans="1:6">
      <c r="A45" s="60" t="s">
        <v>183</v>
      </c>
      <c r="B45" s="56">
        <v>1980</v>
      </c>
      <c r="C45" s="61">
        <v>6.5</v>
      </c>
      <c r="D45" s="61">
        <v>37.1</v>
      </c>
      <c r="E45" s="62">
        <v>8.6999999999999993</v>
      </c>
      <c r="F45" s="133">
        <v>39422</v>
      </c>
    </row>
    <row r="46" spans="1:6">
      <c r="A46" s="60" t="s">
        <v>184</v>
      </c>
      <c r="B46" s="56">
        <v>1981</v>
      </c>
      <c r="C46" s="61">
        <v>1.4</v>
      </c>
      <c r="D46" s="61">
        <v>40.6</v>
      </c>
      <c r="E46" s="62">
        <v>-2.6</v>
      </c>
      <c r="F46" s="133">
        <v>37515</v>
      </c>
    </row>
    <row r="47" spans="1:6">
      <c r="A47" s="60" t="s">
        <v>185</v>
      </c>
      <c r="B47" s="56">
        <v>1982</v>
      </c>
      <c r="C47" s="61">
        <v>1.1000000000000001</v>
      </c>
      <c r="D47" s="61">
        <v>42.6</v>
      </c>
      <c r="E47" s="62">
        <v>2.1</v>
      </c>
      <c r="F47" s="133">
        <v>37426</v>
      </c>
    </row>
    <row r="48" spans="1:6">
      <c r="A48" s="60" t="s">
        <v>186</v>
      </c>
      <c r="B48" s="56">
        <v>1983</v>
      </c>
      <c r="C48" s="61">
        <v>1.8</v>
      </c>
      <c r="D48" s="61">
        <v>44.5</v>
      </c>
      <c r="E48" s="62">
        <v>3.7</v>
      </c>
      <c r="F48" s="133">
        <v>37939</v>
      </c>
    </row>
    <row r="49" spans="1:6">
      <c r="A49" s="60" t="s">
        <v>187</v>
      </c>
      <c r="B49" s="56">
        <v>1984</v>
      </c>
      <c r="C49" s="61">
        <v>3.2</v>
      </c>
      <c r="D49" s="61">
        <v>47.9</v>
      </c>
      <c r="E49" s="62">
        <v>6.1</v>
      </c>
      <c r="F49" s="133">
        <v>39359</v>
      </c>
    </row>
    <row r="50" spans="1:6">
      <c r="A50" s="60" t="s">
        <v>188</v>
      </c>
      <c r="B50" s="56">
        <v>1985</v>
      </c>
      <c r="C50" s="61">
        <v>5.5</v>
      </c>
      <c r="D50" s="61">
        <v>47.8</v>
      </c>
      <c r="E50" s="62">
        <v>-0.5</v>
      </c>
      <c r="F50" s="133">
        <v>38306</v>
      </c>
    </row>
    <row r="51" spans="1:6">
      <c r="A51" s="60" t="s">
        <v>189</v>
      </c>
      <c r="B51" s="56">
        <v>1986</v>
      </c>
      <c r="C51" s="61">
        <v>3.3</v>
      </c>
      <c r="D51" s="61">
        <v>44.6</v>
      </c>
      <c r="E51" s="62">
        <v>-2.6</v>
      </c>
      <c r="F51" s="133">
        <v>36512</v>
      </c>
    </row>
    <row r="52" spans="1:6">
      <c r="A52" s="60" t="s">
        <v>190</v>
      </c>
      <c r="B52" s="56">
        <v>1987</v>
      </c>
      <c r="C52" s="61">
        <v>4.9000000000000004</v>
      </c>
      <c r="D52" s="61">
        <v>40.6</v>
      </c>
      <c r="E52" s="62">
        <v>6</v>
      </c>
      <c r="F52" s="133">
        <v>37870</v>
      </c>
    </row>
    <row r="53" spans="1:6">
      <c r="A53" s="60" t="s">
        <v>191</v>
      </c>
      <c r="B53" s="56">
        <v>1988</v>
      </c>
      <c r="C53" s="61">
        <v>4.5</v>
      </c>
      <c r="D53" s="61">
        <v>42.3</v>
      </c>
      <c r="E53" s="62">
        <v>4.5999999999999996</v>
      </c>
      <c r="F53" s="133">
        <v>38779</v>
      </c>
    </row>
    <row r="54" spans="1:6">
      <c r="A54" s="60" t="s">
        <v>192</v>
      </c>
      <c r="B54" s="56">
        <v>1989</v>
      </c>
      <c r="C54" s="61">
        <v>4.2</v>
      </c>
      <c r="D54" s="61">
        <v>44.7</v>
      </c>
      <c r="E54" s="62">
        <v>2.4</v>
      </c>
      <c r="F54" s="133">
        <v>38866</v>
      </c>
    </row>
    <row r="55" spans="1:6">
      <c r="A55" s="60" t="s">
        <v>193</v>
      </c>
      <c r="B55" s="56">
        <v>1990</v>
      </c>
      <c r="C55" s="61">
        <v>2.1</v>
      </c>
      <c r="D55" s="61">
        <v>46.5</v>
      </c>
      <c r="E55" s="62">
        <v>0.1</v>
      </c>
      <c r="F55" s="133">
        <v>38098</v>
      </c>
    </row>
    <row r="56" spans="1:6">
      <c r="A56" s="60" t="s">
        <v>194</v>
      </c>
      <c r="B56" s="56">
        <v>1991</v>
      </c>
      <c r="C56" s="61">
        <v>2.1</v>
      </c>
      <c r="D56" s="61">
        <v>48</v>
      </c>
      <c r="E56" s="62">
        <v>-0.5</v>
      </c>
      <c r="F56" s="133">
        <v>37124</v>
      </c>
    </row>
    <row r="57" spans="1:6">
      <c r="A57" s="60" t="s">
        <v>195</v>
      </c>
      <c r="B57" s="56">
        <v>1992</v>
      </c>
      <c r="C57" s="61">
        <v>4.8</v>
      </c>
      <c r="D57" s="61">
        <v>46.3</v>
      </c>
      <c r="E57" s="62">
        <v>2.2000000000000002</v>
      </c>
      <c r="F57" s="133">
        <v>37156</v>
      </c>
    </row>
    <row r="58" spans="1:6">
      <c r="A58" s="60" t="s">
        <v>196</v>
      </c>
      <c r="B58" s="56">
        <v>1993</v>
      </c>
      <c r="C58" s="61">
        <v>3.9</v>
      </c>
      <c r="D58" s="61">
        <v>47.3</v>
      </c>
      <c r="E58" s="62">
        <v>0.3</v>
      </c>
      <c r="F58" s="133">
        <v>36496</v>
      </c>
    </row>
    <row r="59" spans="1:6">
      <c r="A59" s="60" t="s">
        <v>197</v>
      </c>
      <c r="B59" s="56">
        <v>1994</v>
      </c>
      <c r="C59" s="61">
        <v>2.6</v>
      </c>
      <c r="D59" s="61">
        <v>49.1</v>
      </c>
      <c r="E59" s="62">
        <v>2.2999999999999998</v>
      </c>
      <c r="F59" s="133">
        <v>36579</v>
      </c>
    </row>
    <row r="60" spans="1:6">
      <c r="A60" s="60" t="s">
        <v>198</v>
      </c>
      <c r="B60" s="56">
        <v>1995</v>
      </c>
      <c r="C60" s="61">
        <v>2.1</v>
      </c>
      <c r="D60" s="61">
        <v>53.1</v>
      </c>
      <c r="E60" s="62">
        <v>4.8</v>
      </c>
      <c r="F60" s="133">
        <v>37540</v>
      </c>
    </row>
    <row r="61" spans="1:6">
      <c r="A61" s="60" t="s">
        <v>199</v>
      </c>
      <c r="B61" s="56">
        <v>1996</v>
      </c>
      <c r="C61" s="61">
        <v>1.8</v>
      </c>
      <c r="D61" s="61">
        <v>55.7</v>
      </c>
      <c r="E61" s="62">
        <v>4.8</v>
      </c>
      <c r="F61" s="133">
        <v>38531</v>
      </c>
    </row>
    <row r="62" spans="1:6">
      <c r="A62" s="60" t="s">
        <v>200</v>
      </c>
      <c r="B62" s="56">
        <v>1997</v>
      </c>
      <c r="C62" s="61">
        <v>3</v>
      </c>
      <c r="D62" s="61">
        <v>55.1</v>
      </c>
      <c r="E62" s="62">
        <v>3.3</v>
      </c>
      <c r="F62" s="133">
        <v>38976</v>
      </c>
    </row>
    <row r="63" spans="1:6">
      <c r="A63" s="60" t="s">
        <v>201</v>
      </c>
      <c r="B63" s="56">
        <v>1998</v>
      </c>
      <c r="C63" s="61">
        <v>2.1</v>
      </c>
      <c r="D63" s="61">
        <v>54.5</v>
      </c>
      <c r="E63" s="62">
        <v>1.2</v>
      </c>
      <c r="F63" s="133">
        <v>38620</v>
      </c>
    </row>
    <row r="64" spans="1:6">
      <c r="A64" s="60" t="s">
        <v>202</v>
      </c>
      <c r="B64" s="56">
        <v>1999</v>
      </c>
      <c r="C64" s="61">
        <v>1.5</v>
      </c>
      <c r="D64" s="61">
        <v>51.9</v>
      </c>
      <c r="E64" s="62">
        <v>1.5</v>
      </c>
      <c r="F64" s="133">
        <v>38394</v>
      </c>
    </row>
    <row r="65" spans="1:6">
      <c r="A65" s="60" t="s">
        <v>203</v>
      </c>
      <c r="B65" s="56">
        <v>2000</v>
      </c>
      <c r="C65" s="61">
        <v>1.1000000000000001</v>
      </c>
      <c r="D65" s="61">
        <v>49.3</v>
      </c>
      <c r="E65" s="62">
        <v>3.9</v>
      </c>
      <c r="F65" s="133">
        <v>39098</v>
      </c>
    </row>
    <row r="66" spans="1:6">
      <c r="A66" s="60" t="s">
        <v>204</v>
      </c>
      <c r="B66" s="56">
        <v>2001</v>
      </c>
      <c r="C66" s="61">
        <v>0.7</v>
      </c>
      <c r="D66" s="61">
        <v>48.7</v>
      </c>
      <c r="E66" s="62">
        <v>2.8</v>
      </c>
      <c r="F66" s="133">
        <v>39324</v>
      </c>
    </row>
    <row r="67" spans="1:6">
      <c r="A67" s="60" t="s">
        <v>205</v>
      </c>
      <c r="B67" s="56">
        <v>2002</v>
      </c>
      <c r="C67" s="61">
        <v>0.7</v>
      </c>
      <c r="D67" s="61">
        <v>47.4</v>
      </c>
      <c r="E67" s="62">
        <v>3.6</v>
      </c>
      <c r="F67" s="133">
        <v>39374</v>
      </c>
    </row>
    <row r="68" spans="1:6">
      <c r="A68" s="60" t="s">
        <v>206</v>
      </c>
      <c r="B68" s="56">
        <v>2003</v>
      </c>
      <c r="C68" s="61">
        <v>0.3</v>
      </c>
      <c r="D68" s="61">
        <v>49.8</v>
      </c>
      <c r="E68" s="62">
        <v>2.6</v>
      </c>
      <c r="F68" s="133">
        <v>39859</v>
      </c>
    </row>
    <row r="69" spans="1:6">
      <c r="A69" s="60" t="s">
        <v>207</v>
      </c>
      <c r="B69" s="56">
        <v>2004</v>
      </c>
      <c r="C69" s="61">
        <v>0.3</v>
      </c>
      <c r="D69" s="61">
        <v>52.6</v>
      </c>
      <c r="E69" s="62">
        <v>6</v>
      </c>
      <c r="F69" s="133">
        <v>41789</v>
      </c>
    </row>
    <row r="70" spans="1:6">
      <c r="A70" s="60" t="s">
        <v>208</v>
      </c>
      <c r="B70" s="56">
        <v>2005</v>
      </c>
      <c r="C70" s="61">
        <v>0</v>
      </c>
      <c r="D70" s="61">
        <v>59</v>
      </c>
      <c r="E70" s="62">
        <v>5.8</v>
      </c>
      <c r="F70" s="133">
        <v>43714</v>
      </c>
    </row>
    <row r="71" spans="1:6">
      <c r="A71" s="60" t="s">
        <v>209</v>
      </c>
      <c r="B71" s="56">
        <v>2006</v>
      </c>
      <c r="C71" s="61">
        <v>-2.4</v>
      </c>
      <c r="D71" s="61">
        <v>69.900000000000006</v>
      </c>
      <c r="E71" s="62">
        <v>7.7</v>
      </c>
      <c r="F71" s="133">
        <v>46528</v>
      </c>
    </row>
    <row r="72" spans="1:6">
      <c r="A72" s="60" t="s">
        <v>210</v>
      </c>
      <c r="B72" s="56">
        <v>2007</v>
      </c>
      <c r="C72" s="61">
        <v>-2.9</v>
      </c>
      <c r="D72" s="61">
        <v>76.8</v>
      </c>
      <c r="E72" s="62">
        <v>6</v>
      </c>
      <c r="F72" s="133">
        <v>48694</v>
      </c>
    </row>
    <row r="73" spans="1:6">
      <c r="A73" s="60" t="s">
        <v>211</v>
      </c>
      <c r="B73" s="56">
        <v>2008</v>
      </c>
      <c r="C73" s="61">
        <v>-1.3</v>
      </c>
      <c r="D73" s="61">
        <v>77.599999999999994</v>
      </c>
      <c r="E73" s="62">
        <v>2.2999999999999998</v>
      </c>
      <c r="F73" s="133">
        <v>49163</v>
      </c>
    </row>
    <row r="74" spans="1:6">
      <c r="A74" s="60" t="s">
        <v>212</v>
      </c>
      <c r="B74" s="56">
        <v>2009</v>
      </c>
      <c r="C74" s="61">
        <v>-0.9</v>
      </c>
      <c r="D74" s="61">
        <v>76.400000000000006</v>
      </c>
      <c r="E74" s="62">
        <v>-2.1</v>
      </c>
      <c r="F74" s="133">
        <v>47457</v>
      </c>
    </row>
    <row r="75" spans="1:6">
      <c r="A75" s="60" t="s">
        <v>213</v>
      </c>
      <c r="B75" s="56">
        <v>2010</v>
      </c>
      <c r="C75" s="61">
        <v>-1.4</v>
      </c>
      <c r="D75" s="61">
        <v>73.3</v>
      </c>
      <c r="E75" s="62">
        <v>3.3</v>
      </c>
      <c r="F75" s="133">
        <v>48289</v>
      </c>
    </row>
    <row r="76" spans="1:6">
      <c r="A76" s="60" t="s">
        <v>214</v>
      </c>
      <c r="B76" s="56">
        <v>2011</v>
      </c>
      <c r="C76" s="61">
        <v>-1.6</v>
      </c>
      <c r="D76" s="61">
        <v>71.099999999999994</v>
      </c>
      <c r="E76" s="62">
        <v>3.8</v>
      </c>
      <c r="F76" s="133">
        <v>49365</v>
      </c>
    </row>
    <row r="77" spans="1:6">
      <c r="A77" s="60" t="s">
        <v>215</v>
      </c>
      <c r="B77" s="56">
        <v>2012</v>
      </c>
      <c r="C77" s="61">
        <v>-2.2000000000000002</v>
      </c>
      <c r="D77" s="61">
        <v>71.8</v>
      </c>
      <c r="E77" s="62">
        <v>2.6</v>
      </c>
      <c r="F77" s="133">
        <v>49895</v>
      </c>
    </row>
    <row r="78" spans="1:6">
      <c r="A78" s="60" t="s">
        <v>216</v>
      </c>
      <c r="B78" s="56">
        <v>2013</v>
      </c>
      <c r="C78" s="61">
        <v>-2.4</v>
      </c>
      <c r="D78" s="61">
        <v>71.8</v>
      </c>
      <c r="E78" s="62">
        <v>1.4</v>
      </c>
      <c r="F78" s="133">
        <v>49800</v>
      </c>
    </row>
    <row r="79" spans="1:6">
      <c r="A79" s="60" t="s">
        <v>217</v>
      </c>
      <c r="B79" s="56">
        <v>2014</v>
      </c>
      <c r="C79" s="61">
        <v>-1.9</v>
      </c>
      <c r="D79" s="61">
        <v>70.5</v>
      </c>
      <c r="E79" s="62">
        <v>1.2</v>
      </c>
      <c r="F79" s="133">
        <v>49622</v>
      </c>
    </row>
    <row r="80" spans="1:6">
      <c r="A80" s="60" t="s">
        <v>218</v>
      </c>
      <c r="B80" s="56">
        <v>2015</v>
      </c>
      <c r="C80" s="61">
        <v>-1.1000000000000001</v>
      </c>
      <c r="D80" s="61">
        <v>68.400000000000006</v>
      </c>
      <c r="E80" s="62">
        <v>3</v>
      </c>
      <c r="F80" s="133">
        <v>50353</v>
      </c>
    </row>
    <row r="81" spans="1:7">
      <c r="A81" s="60" t="s">
        <v>219</v>
      </c>
      <c r="B81" s="56">
        <v>2016</v>
      </c>
      <c r="C81" s="61">
        <v>-0.9</v>
      </c>
      <c r="D81" s="61">
        <v>66.2</v>
      </c>
      <c r="E81" s="62">
        <v>0.8</v>
      </c>
      <c r="F81" s="133">
        <v>50008</v>
      </c>
    </row>
    <row r="82" spans="1:7">
      <c r="A82" s="60" t="s">
        <v>220</v>
      </c>
      <c r="B82" s="56">
        <v>2017</v>
      </c>
      <c r="C82" s="61">
        <v>-0.1</v>
      </c>
      <c r="D82" s="61">
        <v>64.599999999999994</v>
      </c>
      <c r="E82" s="62">
        <v>2.6</v>
      </c>
      <c r="F82" s="133">
        <v>50527</v>
      </c>
    </row>
    <row r="83" spans="1:7">
      <c r="A83" s="60" t="s">
        <v>221</v>
      </c>
      <c r="B83" s="56">
        <v>2018</v>
      </c>
      <c r="C83" s="61">
        <v>-0.3</v>
      </c>
      <c r="D83" s="61">
        <v>63.7</v>
      </c>
      <c r="E83" s="62">
        <v>2.5</v>
      </c>
      <c r="F83" s="133">
        <v>51035</v>
      </c>
    </row>
    <row r="84" spans="1:7">
      <c r="A84" s="60" t="s">
        <v>222</v>
      </c>
      <c r="B84" s="56">
        <v>2019</v>
      </c>
      <c r="C84" s="61">
        <v>-0.5</v>
      </c>
      <c r="D84" s="61">
        <v>64</v>
      </c>
      <c r="E84" s="62">
        <v>0.9</v>
      </c>
      <c r="F84" s="133">
        <v>50755</v>
      </c>
    </row>
    <row r="85" spans="1:7" ht="16" thickBot="1">
      <c r="A85" s="63" t="s">
        <v>223</v>
      </c>
      <c r="B85" s="56">
        <v>2020</v>
      </c>
      <c r="C85" s="64">
        <v>0.9</v>
      </c>
      <c r="D85" s="64">
        <v>67.900000000000006</v>
      </c>
      <c r="E85" s="65">
        <v>-4.5</v>
      </c>
      <c r="F85" s="134">
        <v>47830</v>
      </c>
    </row>
    <row r="86" spans="1:7">
      <c r="A86" s="130">
        <v>44561</v>
      </c>
      <c r="B86" s="56" t="s">
        <v>449</v>
      </c>
      <c r="C86" s="61">
        <v>0.9</v>
      </c>
      <c r="D86" s="61">
        <v>66.099999999999994</v>
      </c>
      <c r="E86" s="62">
        <v>5.6</v>
      </c>
      <c r="F86" s="135">
        <v>49995</v>
      </c>
    </row>
    <row r="87" spans="1:7">
      <c r="E87" s="1" t="s">
        <v>144</v>
      </c>
      <c r="F87" s="1" t="s">
        <v>145</v>
      </c>
    </row>
    <row r="88" spans="1:7">
      <c r="E88" s="66">
        <f>(AVERAGE(E35:E85))/100</f>
        <v>2.8196078431372552E-2</v>
      </c>
      <c r="F88" s="66">
        <f>(F85/F35)^(1/51)-1</f>
        <v>7.4408517795114815E-3</v>
      </c>
      <c r="G88" s="67" t="s">
        <v>146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44"/>
  <sheetViews>
    <sheetView showGridLines="0" zoomScale="55" zoomScaleNormal="55" workbookViewId="0">
      <pane xSplit="1" ySplit="5" topLeftCell="B6" activePane="bottomRight" state="frozen"/>
      <selection activeCell="AL81" sqref="AL81"/>
      <selection pane="topRight" activeCell="AL81" sqref="AL81"/>
      <selection pane="bottomLeft" activeCell="AL81" sqref="AL81"/>
      <selection pane="bottomRight" activeCell="AL22" sqref="AL22"/>
    </sheetView>
  </sheetViews>
  <sheetFormatPr defaultColWidth="7.6640625" defaultRowHeight="14.5"/>
  <cols>
    <col min="1" max="1" width="25.5" style="98" customWidth="1"/>
    <col min="2" max="16" width="7" style="98" hidden="1" customWidth="1"/>
    <col min="17" max="36" width="7" style="98" customWidth="1"/>
    <col min="37" max="38" width="7" style="100" customWidth="1"/>
    <col min="39" max="39" width="3.6640625" style="100" customWidth="1"/>
    <col min="40" max="42" width="10" style="98" customWidth="1"/>
    <col min="43" max="16384" width="7.6640625" style="98"/>
  </cols>
  <sheetData>
    <row r="1" spans="1:44">
      <c r="A1" s="98" t="s">
        <v>99</v>
      </c>
    </row>
    <row r="3" spans="1:44">
      <c r="A3" s="97" t="s">
        <v>86</v>
      </c>
      <c r="L3" s="99" t="s">
        <v>87</v>
      </c>
      <c r="AP3" s="101"/>
      <c r="AR3" s="99" t="s">
        <v>87</v>
      </c>
    </row>
    <row r="4" spans="1:44">
      <c r="A4" s="98" t="s">
        <v>88</v>
      </c>
      <c r="AN4" s="126" t="s">
        <v>89</v>
      </c>
      <c r="AO4" s="126"/>
      <c r="AP4" s="101" t="s">
        <v>90</v>
      </c>
    </row>
    <row r="5" spans="1:44">
      <c r="B5" s="98">
        <v>1985</v>
      </c>
      <c r="C5" s="98">
        <v>1986</v>
      </c>
      <c r="D5" s="98">
        <v>1987</v>
      </c>
      <c r="E5" s="98">
        <v>1988</v>
      </c>
      <c r="F5" s="98">
        <v>1989</v>
      </c>
      <c r="G5" s="98">
        <v>1990</v>
      </c>
      <c r="H5" s="98">
        <v>1991</v>
      </c>
      <c r="I5" s="98">
        <v>1992</v>
      </c>
      <c r="J5" s="98">
        <v>1993</v>
      </c>
      <c r="K5" s="98">
        <v>1994</v>
      </c>
      <c r="L5" s="98">
        <v>1995</v>
      </c>
      <c r="M5" s="98">
        <v>1996</v>
      </c>
      <c r="N5" s="98">
        <v>1997</v>
      </c>
      <c r="O5" s="98">
        <v>1998</v>
      </c>
      <c r="P5" s="98">
        <v>1999</v>
      </c>
      <c r="Q5" s="98">
        <v>2000</v>
      </c>
      <c r="R5" s="98">
        <v>2001</v>
      </c>
      <c r="S5" s="98">
        <v>2002</v>
      </c>
      <c r="T5" s="98">
        <v>2003</v>
      </c>
      <c r="U5" s="98">
        <v>2004</v>
      </c>
      <c r="V5" s="98">
        <v>2005</v>
      </c>
      <c r="W5" s="98">
        <v>2006</v>
      </c>
      <c r="X5" s="98">
        <v>2007</v>
      </c>
      <c r="Y5" s="98">
        <v>2008</v>
      </c>
      <c r="Z5" s="98">
        <v>2009</v>
      </c>
      <c r="AA5" s="98">
        <v>2010</v>
      </c>
      <c r="AB5" s="98">
        <v>2011</v>
      </c>
      <c r="AC5" s="98">
        <v>2012</v>
      </c>
      <c r="AD5" s="98">
        <v>2013</v>
      </c>
      <c r="AE5" s="98">
        <v>2014</v>
      </c>
      <c r="AF5" s="98">
        <v>2015</v>
      </c>
      <c r="AG5" s="98">
        <v>2016</v>
      </c>
      <c r="AH5" s="98">
        <v>2017</v>
      </c>
      <c r="AI5" s="98">
        <v>2018</v>
      </c>
      <c r="AJ5" s="98">
        <v>2019</v>
      </c>
      <c r="AK5" s="100">
        <v>2020</v>
      </c>
      <c r="AL5" s="100">
        <v>2021</v>
      </c>
      <c r="AN5" s="101">
        <v>2020</v>
      </c>
      <c r="AO5" s="101" t="s">
        <v>91</v>
      </c>
      <c r="AP5" s="101">
        <v>2020</v>
      </c>
    </row>
    <row r="6" spans="1:44">
      <c r="AN6" s="101"/>
      <c r="AO6" s="101"/>
      <c r="AP6" s="101"/>
    </row>
    <row r="7" spans="1:44">
      <c r="A7" s="102" t="s">
        <v>92</v>
      </c>
      <c r="Q7" s="103">
        <f>'[5]Elec Gen from Coal'!Q38</f>
        <v>193.23920003937801</v>
      </c>
      <c r="R7" s="103">
        <f>'[5]Elec Gen from Coal'!R38</f>
        <v>195.29910038366395</v>
      </c>
      <c r="S7" s="103">
        <f>'[5]Elec Gen from Coal'!S38</f>
        <v>204.01630053390701</v>
      </c>
      <c r="T7" s="103">
        <f>'[5]Elec Gen from Coal'!T38</f>
        <v>217.32817895718964</v>
      </c>
      <c r="U7" s="103">
        <f>'[5]Elec Gen from Coal'!U38</f>
        <v>226.2022122573353</v>
      </c>
      <c r="V7" s="103">
        <f>'[5]Elec Gen from Coal'!V38</f>
        <v>228.89016665260741</v>
      </c>
      <c r="W7" s="103">
        <f>'[5]Elec Gen from Coal'!W38</f>
        <v>237.47174437756132</v>
      </c>
      <c r="X7" s="103">
        <f>'[5]Elec Gen from Coal'!X38</f>
        <v>244.61584132781098</v>
      </c>
      <c r="Y7" s="103">
        <f>'[5]Elec Gen from Coal'!Y38</f>
        <v>240.52764149148888</v>
      </c>
      <c r="Z7" s="103">
        <f>'[5]Elec Gen from Coal'!Z38</f>
        <v>231.9991931509154</v>
      </c>
      <c r="AA7" s="103">
        <f>'[5]Elec Gen from Coal'!AA38</f>
        <v>240.51390037491575</v>
      </c>
      <c r="AB7" s="103">
        <f>'[5]Elec Gen from Coal'!AB38</f>
        <v>241.49393376057697</v>
      </c>
      <c r="AC7" s="103">
        <f>'[5]Elec Gen from Coal'!AC38</f>
        <v>236.71548427166843</v>
      </c>
      <c r="AD7" s="103">
        <f>'[5]Elec Gen from Coal'!AD38</f>
        <v>230.68842991079643</v>
      </c>
      <c r="AE7" s="103">
        <f>'[5]Elec Gen from Coal'!AE38</f>
        <v>226.63884036136378</v>
      </c>
      <c r="AF7" s="103">
        <f>'[5]Elec Gen from Coal'!AF38</f>
        <v>220.22230604524961</v>
      </c>
      <c r="AG7" s="103">
        <f>'[5]Elec Gen from Coal'!AG38</f>
        <v>220.21100148566276</v>
      </c>
      <c r="AH7" s="103">
        <f>'[5]Elec Gen from Coal'!AH38</f>
        <v>223.71314251192038</v>
      </c>
      <c r="AI7" s="103">
        <f>'[5]Elec Gen from Coal'!AI38</f>
        <v>225.66624503711552</v>
      </c>
      <c r="AJ7" s="103">
        <f>'[5]Elec Gen from Coal'!AJ38</f>
        <v>218.20738055909649</v>
      </c>
      <c r="AK7" s="103">
        <f>'[5]Elec Gen from Coal'!AK38</f>
        <v>202.40526729575947</v>
      </c>
      <c r="AL7" s="103">
        <v>209.56827849999999</v>
      </c>
      <c r="AM7" s="103"/>
      <c r="AN7" s="104">
        <v>-7.4952245324749506E-2</v>
      </c>
      <c r="AO7" s="104">
        <v>-6.1100568465299876E-3</v>
      </c>
      <c r="AP7" s="104">
        <v>2.1483557801275959E-2</v>
      </c>
    </row>
    <row r="8" spans="1:44">
      <c r="A8" s="102" t="s">
        <v>93</v>
      </c>
      <c r="B8" s="103">
        <v>4.2000000000000003E-2</v>
      </c>
      <c r="C8" s="103">
        <v>4.2000000000000003E-2</v>
      </c>
      <c r="D8" s="103">
        <v>4.2000000000000003E-2</v>
      </c>
      <c r="E8" s="103">
        <v>5.1000000000000004E-2</v>
      </c>
      <c r="F8" s="103">
        <v>0</v>
      </c>
      <c r="G8" s="103">
        <v>0</v>
      </c>
      <c r="H8" s="103">
        <v>0</v>
      </c>
      <c r="I8" s="103">
        <v>0</v>
      </c>
      <c r="J8" s="103">
        <v>0</v>
      </c>
      <c r="K8" s="103">
        <v>0</v>
      </c>
      <c r="L8" s="103">
        <v>0</v>
      </c>
      <c r="M8" s="103">
        <v>0</v>
      </c>
      <c r="N8" s="103">
        <v>0</v>
      </c>
      <c r="O8" s="103">
        <v>0</v>
      </c>
      <c r="P8" s="103">
        <v>0</v>
      </c>
      <c r="Q8" s="103">
        <f>'[5]Elec Gen from Gas'!Q38</f>
        <v>0</v>
      </c>
      <c r="R8" s="103">
        <f>'[5]Elec Gen from Gas'!R38</f>
        <v>0</v>
      </c>
      <c r="S8" s="103">
        <f>'[5]Elec Gen from Gas'!S38</f>
        <v>0</v>
      </c>
      <c r="T8" s="103">
        <f>'[5]Elec Gen from Gas'!T38</f>
        <v>1.1097222399059437E-3</v>
      </c>
      <c r="U8" s="103">
        <f>'[5]Elec Gen from Gas'!U38</f>
        <v>3.3260000656510445E-3</v>
      </c>
      <c r="V8" s="103">
        <f>'[5]Elec Gen from Gas'!V38</f>
        <v>8.5938996305008244E-2</v>
      </c>
      <c r="W8" s="103">
        <f>'[5]Elec Gen from Gas'!W38</f>
        <v>1.9536389983233402E-2</v>
      </c>
      <c r="X8" s="103">
        <f>'[5]Elec Gen from Gas'!X38</f>
        <v>8.5938996305008244E-2</v>
      </c>
      <c r="Y8" s="103">
        <f>'[5]Elec Gen from Gas'!Y38</f>
        <v>8.5938996305008244E-2</v>
      </c>
      <c r="Z8" s="103">
        <f>'[5]Elec Gen from Gas'!Z38</f>
        <v>6.7874999010757286E-3</v>
      </c>
      <c r="AA8" s="103">
        <f>'[5]Elec Gen from Gas'!AA38</f>
        <v>0.80929993265095479</v>
      </c>
      <c r="AB8" s="103">
        <f>'[5]Elec Gen from Gas'!AB38</f>
        <v>0.87794203655790948</v>
      </c>
      <c r="AC8" s="103">
        <f>'[5]Elec Gen from Gas'!AC38</f>
        <v>1.7619719909118858</v>
      </c>
      <c r="AD8" s="103">
        <f>'[5]Elec Gen from Gas'!AD38</f>
        <v>2.9789559136191786</v>
      </c>
      <c r="AE8" s="103">
        <f>'[5]Elec Gen from Gas'!AE38</f>
        <v>3.1</v>
      </c>
      <c r="AF8" s="103">
        <f>'[5]Elec Gen from Gas'!AF38</f>
        <v>3.975621911739649</v>
      </c>
      <c r="AG8" s="103">
        <f>'[5]Elec Gen from Gas'!AG38</f>
        <v>1.7104404498210939</v>
      </c>
      <c r="AH8" s="103">
        <f>'[5]Elec Gen from Gas'!AH38</f>
        <v>1.8785397853126597</v>
      </c>
      <c r="AI8" s="103">
        <f>'[5]Elec Gen from Gas'!AI38</f>
        <v>1.8502811381836768</v>
      </c>
      <c r="AJ8" s="103">
        <f>'[5]Elec Gen from Gas'!AJ38</f>
        <v>1.8592605213835405</v>
      </c>
      <c r="AK8" s="103">
        <f>'[5]Elec Gen from Gas'!AK38</f>
        <v>1.8592605213835405</v>
      </c>
      <c r="AL8" s="103"/>
      <c r="AM8" s="103"/>
      <c r="AN8" s="104">
        <v>0.10180664284480323</v>
      </c>
      <c r="AO8" s="104">
        <v>0.38714718189206954</v>
      </c>
      <c r="AP8" s="104">
        <v>1.8837774474231047E-3</v>
      </c>
    </row>
    <row r="9" spans="1:44">
      <c r="A9" s="102" t="s">
        <v>94</v>
      </c>
      <c r="B9" s="103">
        <v>0</v>
      </c>
      <c r="C9" s="103">
        <v>0</v>
      </c>
      <c r="D9" s="103">
        <v>0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  <c r="O9" s="103">
        <v>0</v>
      </c>
      <c r="P9" s="103">
        <v>0</v>
      </c>
      <c r="Q9" s="103">
        <f>'[5]Elec Gen from Oil'!Q38</f>
        <v>0</v>
      </c>
      <c r="R9" s="103">
        <f>'[5]Elec Gen from Oil'!R38</f>
        <v>0</v>
      </c>
      <c r="S9" s="103">
        <f>'[5]Elec Gen from Oil'!S38</f>
        <v>0</v>
      </c>
      <c r="T9" s="103">
        <f>'[5]Elec Gen from Oil'!T38</f>
        <v>0</v>
      </c>
      <c r="U9" s="103">
        <f>'[5]Elec Gen from Oil'!U38</f>
        <v>0</v>
      </c>
      <c r="V9" s="103">
        <f>'[5]Elec Gen from Oil'!V38</f>
        <v>0</v>
      </c>
      <c r="W9" s="103">
        <f>'[5]Elec Gen from Oil'!W38</f>
        <v>0</v>
      </c>
      <c r="X9" s="103">
        <f>'[5]Elec Gen from Oil'!X38</f>
        <v>1.153</v>
      </c>
      <c r="Y9" s="103">
        <f>'[5]Elec Gen from Oil'!Y38</f>
        <v>0.14300000000000002</v>
      </c>
      <c r="Z9" s="103">
        <f>'[5]Elec Gen from Oil'!Z38</f>
        <v>4.9000000000000002E-2</v>
      </c>
      <c r="AA9" s="103">
        <f>'[5]Elec Gen from Oil'!AA38</f>
        <v>0.19700000000000001</v>
      </c>
      <c r="AB9" s="103">
        <f>'[5]Elec Gen from Oil'!AB38</f>
        <v>0.70899999999999996</v>
      </c>
      <c r="AC9" s="103">
        <f>'[5]Elec Gen from Oil'!AC38</f>
        <v>1.9040000000000001</v>
      </c>
      <c r="AD9" s="103">
        <f>'[5]Elec Gen from Oil'!AD38</f>
        <v>3.621</v>
      </c>
      <c r="AE9" s="103">
        <f>'[5]Elec Gen from Oil'!AE38</f>
        <v>3.7090000000000001</v>
      </c>
      <c r="AF9" s="103">
        <f>'[5]Elec Gen from Oil'!AF38</f>
        <v>3.9881720430107528</v>
      </c>
      <c r="AG9" s="103">
        <f>'[5]Elec Gen from Oil'!AG38</f>
        <v>4.2322580645161292</v>
      </c>
      <c r="AH9" s="103">
        <f>'[5]Elec Gen from Oil'!AH38</f>
        <v>3.118279569892473E-2</v>
      </c>
      <c r="AI9" s="103">
        <f>'[5]Elec Gen from Oil'!AI38</f>
        <v>0.12688172043010754</v>
      </c>
      <c r="AJ9" s="103">
        <f>'[5]Elec Gen from Oil'!AJ38</f>
        <v>1.2924731182795699</v>
      </c>
      <c r="AK9" s="103">
        <f>'[5]Elec Gen from Oil'!AK38</f>
        <v>1.4279569892473116</v>
      </c>
      <c r="AL9" s="103">
        <v>1.56666666666667</v>
      </c>
      <c r="AM9" s="103"/>
      <c r="AN9" s="104">
        <v>-2.732240437158473E-3</v>
      </c>
      <c r="AO9" s="104">
        <v>0.75292381424743837</v>
      </c>
      <c r="AP9" s="104">
        <v>2.966237245422962E-4</v>
      </c>
    </row>
    <row r="10" spans="1:44">
      <c r="A10" s="102" t="s">
        <v>0</v>
      </c>
      <c r="B10" s="103">
        <v>2.1070000000000277</v>
      </c>
      <c r="C10" s="103">
        <v>1.785000000000025</v>
      </c>
      <c r="D10" s="103">
        <v>1.7740000000000009</v>
      </c>
      <c r="E10" s="103">
        <v>1.4029999999999916</v>
      </c>
      <c r="F10" s="103">
        <v>1.0390000000000157</v>
      </c>
      <c r="G10" s="103">
        <v>1.8409999999999798</v>
      </c>
      <c r="H10" s="103">
        <v>1.804000000000002</v>
      </c>
      <c r="I10" s="103">
        <v>1.3329999999999984</v>
      </c>
      <c r="J10" s="103">
        <v>1.3450000000000273</v>
      </c>
      <c r="K10" s="103">
        <v>1.5169999999999959</v>
      </c>
      <c r="L10" s="103">
        <v>1.2739999999999725</v>
      </c>
      <c r="M10" s="103">
        <v>2.2199999999999989</v>
      </c>
      <c r="N10" s="103">
        <v>2.6080000000000041</v>
      </c>
      <c r="O10" s="103">
        <v>2.4199999999999875</v>
      </c>
      <c r="P10" s="103">
        <v>2.5900000000000034</v>
      </c>
      <c r="Q10" s="103">
        <f>'[5]Elec Gen from Other'!Q38</f>
        <v>2.8329999999999984</v>
      </c>
      <c r="R10" s="103">
        <f>'[5]Elec Gen from Other'!R38</f>
        <v>1.9269999999999925</v>
      </c>
      <c r="S10" s="103">
        <f>'[5]Elec Gen from Other'!S38</f>
        <v>2.0109999999999673</v>
      </c>
      <c r="T10" s="103">
        <f>'[5]Elec Gen from Other'!T38</f>
        <v>2.9809999999999661</v>
      </c>
      <c r="U10" s="103">
        <f>'[5]Elec Gen from Other'!U38</f>
        <v>3.6750000000000398</v>
      </c>
      <c r="V10" s="103">
        <f>'[5]Elec Gen from Other'!V38</f>
        <v>2.8669999999999902</v>
      </c>
      <c r="W10" s="103">
        <f>'[5]Elec Gen from Other'!W38</f>
        <v>2.9470000000000027</v>
      </c>
      <c r="X10" s="103">
        <f>'[5]Elec Gen from Other'!X38</f>
        <v>2.9790000000000134</v>
      </c>
      <c r="Y10" s="103">
        <f>'[5]Elec Gen from Other'!Y38</f>
        <v>2.7720000000000766</v>
      </c>
      <c r="Z10" s="103">
        <f>'[5]Elec Gen from Other'!Z38</f>
        <v>2.7420000000000186</v>
      </c>
      <c r="AA10" s="103">
        <f>'[5]Elec Gen from Other'!AA38</f>
        <v>2.953000000000003</v>
      </c>
      <c r="AB10" s="103">
        <f>'[5]Elec Gen from Other'!AB38</f>
        <v>2.9620000000000175</v>
      </c>
      <c r="AC10" s="103">
        <f>'[5]Elec Gen from Other'!AC38</f>
        <v>3.0059999999999718</v>
      </c>
      <c r="AD10" s="103">
        <f>'[5]Elec Gen from Other'!AD38</f>
        <v>2.8810000000000002</v>
      </c>
      <c r="AE10" s="103">
        <f>'[5]Elec Gen from Other'!AE38</f>
        <v>3.1070000000000562</v>
      </c>
      <c r="AF10" s="103">
        <f>'[5]Elec Gen from Other'!AF38</f>
        <v>2.8963838383838265</v>
      </c>
      <c r="AG10" s="103">
        <f>'[5]Elec Gen from Other'!AG38</f>
        <v>2.620484848484864</v>
      </c>
      <c r="AH10" s="103">
        <f>'[5]Elec Gen from Other'!AH38</f>
        <v>2.7261793090975459</v>
      </c>
      <c r="AI10" s="103">
        <f>'[5]Elec Gen from Other'!AI38</f>
        <v>4.5242424242424306</v>
      </c>
      <c r="AJ10" s="103">
        <f>'[5]Elec Gen from Other'!AJ38</f>
        <v>4.6363636363636545</v>
      </c>
      <c r="AK10" s="103">
        <f>'[5]Elec Gen from Other'!AK38</f>
        <v>5.1111111111111427</v>
      </c>
      <c r="AL10" s="103">
        <f>1.4010101010101+4.84343432953889</f>
        <v>6.2444444305489899</v>
      </c>
      <c r="AM10" s="103"/>
      <c r="AN10" s="104">
        <v>9.9384501827448846E-2</v>
      </c>
      <c r="AO10" s="104">
        <v>5.3928148907573359E-2</v>
      </c>
      <c r="AP10" s="104">
        <v>2.2047060099940244E-2</v>
      </c>
    </row>
    <row r="11" spans="1:44">
      <c r="A11" s="102" t="s">
        <v>98</v>
      </c>
      <c r="Q11" s="105">
        <f>'[5]Nuclear Generation - TWh'!AK83</f>
        <v>13.010000094735929</v>
      </c>
      <c r="R11" s="105">
        <f>'[5]Nuclear Generation - TWh'!AL83</f>
        <v>10.718999644025597</v>
      </c>
      <c r="S11" s="105">
        <f>'[5]Nuclear Generation - TWh'!AM83</f>
        <v>11.990999436274128</v>
      </c>
      <c r="T11" s="105">
        <f>'[5]Nuclear Generation - TWh'!AN83</f>
        <v>12.662999224153591</v>
      </c>
      <c r="U11" s="105">
        <f>'[5]Nuclear Generation - TWh'!AO83</f>
        <v>13.365122710169077</v>
      </c>
      <c r="V11" s="105">
        <f>'[5]Nuclear Generation - TWh'!AP83</f>
        <v>11.29265416209171</v>
      </c>
      <c r="W11" s="105">
        <f>'[5]Nuclear Generation - TWh'!AQ83</f>
        <v>10.025999421965432</v>
      </c>
      <c r="X11" s="105">
        <f>'[5]Nuclear Generation - TWh'!AR83</f>
        <v>11.31699986539399</v>
      </c>
      <c r="Y11" s="105">
        <f>'[5]Nuclear Generation - TWh'!AS83</f>
        <v>13.003999660664459</v>
      </c>
      <c r="Z11" s="105">
        <f>'[5]Nuclear Generation - TWh'!AT83</f>
        <v>12.805999442208776</v>
      </c>
      <c r="AA11" s="105">
        <f>'[5]Nuclear Generation - TWh'!AU83</f>
        <v>13.52699988148672</v>
      </c>
      <c r="AB11" s="105">
        <f>'[5]Nuclear Generation - TWh'!AV83</f>
        <v>12.902000000000001</v>
      </c>
      <c r="AC11" s="105">
        <f>'[5]Nuclear Generation - TWh'!AW83</f>
        <v>12.967433905189861</v>
      </c>
      <c r="AD11" s="105">
        <f>'[5]Nuclear Generation - TWh'!AX83</f>
        <v>14.105998366605634</v>
      </c>
      <c r="AE11" s="105">
        <f>'[5]Nuclear Generation - TWh'!AY83</f>
        <v>13.793999666417063</v>
      </c>
      <c r="AF11" s="105">
        <f>'[5]Nuclear Generation - TWh'!AZ83</f>
        <v>12.237</v>
      </c>
      <c r="AG11" s="105">
        <f>'[5]Nuclear Generation - TWh'!BA83</f>
        <v>15.026</v>
      </c>
      <c r="AH11" s="105">
        <f>'[5]Nuclear Generation - TWh'!BB83</f>
        <v>14.193</v>
      </c>
      <c r="AI11" s="105">
        <f>'[5]Nuclear Generation - TWh'!BC83</f>
        <v>11.58</v>
      </c>
      <c r="AJ11" s="105">
        <f>'[5]Nuclear Generation - TWh'!BD83</f>
        <v>13.596</v>
      </c>
      <c r="AK11" s="105">
        <f>'[5]Nuclear Generation - TWh'!BE83</f>
        <v>15.559083937823834</v>
      </c>
      <c r="AL11" s="105">
        <v>10.4242105263158</v>
      </c>
      <c r="AM11" s="105"/>
      <c r="AN11" s="106">
        <v>0.14126013382787361</v>
      </c>
      <c r="AO11" s="106">
        <v>6.0041394489083189E-3</v>
      </c>
      <c r="AP11" s="106">
        <v>5.7624049230894005E-3</v>
      </c>
    </row>
    <row r="12" spans="1:44">
      <c r="A12" s="144" t="s">
        <v>453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>
        <f>Q13+Q14+Q15</f>
        <v>0.48680000000000001</v>
      </c>
      <c r="R12" s="103">
        <f t="shared" ref="R12:AK12" si="0">R13+R14+R15</f>
        <v>0.43390000000000001</v>
      </c>
      <c r="S12" s="103">
        <f t="shared" si="0"/>
        <v>0.47270000000000006</v>
      </c>
      <c r="T12" s="103">
        <f t="shared" si="0"/>
        <v>0.42830000000000001</v>
      </c>
      <c r="U12" s="103">
        <f t="shared" si="0"/>
        <v>0.40939999999999999</v>
      </c>
      <c r="V12" s="103">
        <f t="shared" si="0"/>
        <v>0.45430000000000004</v>
      </c>
      <c r="W12" s="103">
        <f t="shared" si="0"/>
        <v>0.43610000000000004</v>
      </c>
      <c r="X12" s="103">
        <f t="shared" si="0"/>
        <v>0.46260000000000001</v>
      </c>
      <c r="Y12" s="103">
        <f t="shared" si="0"/>
        <v>0.49880000000000002</v>
      </c>
      <c r="Z12" s="103">
        <f t="shared" si="0"/>
        <v>0.50240000000000007</v>
      </c>
      <c r="AA12" s="103">
        <f t="shared" si="0"/>
        <v>0.45790000000000003</v>
      </c>
      <c r="AB12" s="103">
        <f t="shared" si="0"/>
        <v>0.52929999999999999</v>
      </c>
      <c r="AC12" s="103">
        <f t="shared" si="0"/>
        <v>0.54560000000000008</v>
      </c>
      <c r="AD12" s="103">
        <f t="shared" si="0"/>
        <v>0.75770000000000004</v>
      </c>
      <c r="AE12" s="103">
        <f t="shared" si="0"/>
        <v>2.6211000000000002</v>
      </c>
      <c r="AF12" s="103">
        <f t="shared" si="0"/>
        <v>6.2379000000000007</v>
      </c>
      <c r="AG12" s="103">
        <f t="shared" si="0"/>
        <v>7.920300000000001</v>
      </c>
      <c r="AH12" s="103">
        <f t="shared" si="0"/>
        <v>10.589228325243234</v>
      </c>
      <c r="AI12" s="103">
        <f t="shared" si="0"/>
        <v>11.418592104270704</v>
      </c>
      <c r="AJ12" s="103">
        <f t="shared" si="0"/>
        <v>12.012561801240402</v>
      </c>
      <c r="AK12" s="103">
        <f t="shared" si="0"/>
        <v>12.597107255785854</v>
      </c>
      <c r="AL12" s="103">
        <v>16.5183998764686</v>
      </c>
      <c r="AM12" s="103"/>
      <c r="AN12" s="104"/>
      <c r="AO12" s="104"/>
      <c r="AP12" s="104"/>
    </row>
    <row r="13" spans="1:44">
      <c r="A13" s="102" t="s">
        <v>95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>
        <f>'[5]Wind Generation - TWh'!AK83</f>
        <v>0</v>
      </c>
      <c r="R13" s="103">
        <f>'[5]Wind Generation - TWh'!AL83</f>
        <v>0</v>
      </c>
      <c r="S13" s="103">
        <f>'[5]Wind Generation - TWh'!AM83</f>
        <v>0</v>
      </c>
      <c r="T13" s="103">
        <f>'[5]Wind Generation - TWh'!AN83</f>
        <v>6.0000000000000001E-3</v>
      </c>
      <c r="U13" s="103">
        <f>'[5]Wind Generation - TWh'!AO83</f>
        <v>1.2E-2</v>
      </c>
      <c r="V13" s="103">
        <f>'[5]Wind Generation - TWh'!AP83</f>
        <v>1.2E-2</v>
      </c>
      <c r="W13" s="103">
        <f>'[5]Wind Generation - TWh'!AQ83</f>
        <v>1.2E-2</v>
      </c>
      <c r="X13" s="103">
        <f>'[5]Wind Generation - TWh'!AR83</f>
        <v>1.2E-2</v>
      </c>
      <c r="Y13" s="103">
        <f>'[5]Wind Generation - TWh'!AS83</f>
        <v>2.1000000000000001E-2</v>
      </c>
      <c r="Z13" s="103">
        <f>'[5]Wind Generation - TWh'!AT83</f>
        <v>0.03</v>
      </c>
      <c r="AA13" s="103">
        <f>'[5]Wind Generation - TWh'!AU83</f>
        <v>3.4000000000000002E-2</v>
      </c>
      <c r="AB13" s="103">
        <f>'[5]Wind Generation - TWh'!AV83</f>
        <v>3.6999999999999998E-2</v>
      </c>
      <c r="AC13" s="103">
        <f>'[5]Wind Generation - TWh'!AW83</f>
        <v>3.6999999999999998E-2</v>
      </c>
      <c r="AD13" s="103">
        <f>'[5]Wind Generation - TWh'!AX83</f>
        <v>3.6999999999999998E-2</v>
      </c>
      <c r="AE13" s="103">
        <f>'[5]Wind Generation - TWh'!AY83</f>
        <v>1.0660000000000001</v>
      </c>
      <c r="AF13" s="103">
        <f>'[5]Wind Generation - TWh'!AZ83</f>
        <v>3.0710000000000002</v>
      </c>
      <c r="AG13" s="103">
        <f>'[5]Wind Generation - TWh'!BA83</f>
        <v>4.2090000000000005</v>
      </c>
      <c r="AH13" s="103">
        <f>'[5]Wind Generation - TWh'!BB83</f>
        <v>5.8669602272727275</v>
      </c>
      <c r="AI13" s="103">
        <f>'[5]Wind Generation - TWh'!BC83</f>
        <v>6.4163434343434345</v>
      </c>
      <c r="AJ13" s="103">
        <f>'[5]Wind Generation - TWh'!BD83</f>
        <v>6.6803131313131319</v>
      </c>
      <c r="AK13" s="103">
        <f>'[5]Wind Generation - TWh'!BE83</f>
        <v>6.9903393892713126</v>
      </c>
      <c r="AL13" s="103"/>
      <c r="AM13" s="103"/>
      <c r="AN13" s="104"/>
      <c r="AO13" s="104"/>
      <c r="AP13" s="104"/>
    </row>
    <row r="14" spans="1:44">
      <c r="A14" s="107" t="s">
        <v>96</v>
      </c>
      <c r="B14" s="108">
        <v>0</v>
      </c>
      <c r="C14" s="108">
        <v>2</v>
      </c>
      <c r="D14" s="108">
        <v>4</v>
      </c>
      <c r="E14" s="108">
        <v>6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1.9590000000000001</v>
      </c>
      <c r="Q14" s="109">
        <f>'[5]Solar Generation - TWh'!AK83</f>
        <v>9.300000000000001E-3</v>
      </c>
      <c r="R14" s="109">
        <f>'[5]Solar Generation - TWh'!AL83</f>
        <v>1.0800000000000001E-2</v>
      </c>
      <c r="S14" s="109">
        <f>'[5]Solar Generation - TWh'!AM83</f>
        <v>1.2400000000000001E-2</v>
      </c>
      <c r="T14" s="109">
        <f>'[5]Solar Generation - TWh'!AN83</f>
        <v>1.3900000000000001E-2</v>
      </c>
      <c r="U14" s="109">
        <f>'[5]Solar Generation - TWh'!AO83</f>
        <v>1.55E-2</v>
      </c>
      <c r="V14" s="109">
        <f>'[5]Solar Generation - TWh'!AP83</f>
        <v>1.7000000000000001E-2</v>
      </c>
      <c r="W14" s="109">
        <f>'[5]Solar Generation - TWh'!AQ83</f>
        <v>1.8600000000000002E-2</v>
      </c>
      <c r="X14" s="109">
        <f>'[5]Solar Generation - TWh'!AR83</f>
        <v>2.0100000000000003E-2</v>
      </c>
      <c r="Y14" s="109">
        <f>'[5]Solar Generation - TWh'!AS83</f>
        <v>2.1700000000000001E-2</v>
      </c>
      <c r="Z14" s="109">
        <f>'[5]Solar Generation - TWh'!AT83</f>
        <v>2.3300000000000001E-2</v>
      </c>
      <c r="AA14" s="109">
        <f>'[5]Solar Generation - TWh'!AU83</f>
        <v>2.7600000000000003E-2</v>
      </c>
      <c r="AB14" s="109">
        <f>'[5]Solar Generation - TWh'!AV83</f>
        <v>8.0299999999999996E-2</v>
      </c>
      <c r="AC14" s="109">
        <f>'[5]Solar Generation - TWh'!AW83</f>
        <v>8.6000000000000007E-2</v>
      </c>
      <c r="AD14" s="109">
        <f>'[5]Solar Generation - TWh'!AX83</f>
        <v>0.24299999999999999</v>
      </c>
      <c r="AE14" s="109">
        <f>'[5]Solar Generation - TWh'!AY83</f>
        <v>1.123</v>
      </c>
      <c r="AF14" s="109">
        <f>'[5]Solar Generation - TWh'!AZ83</f>
        <v>2.7490000000000001</v>
      </c>
      <c r="AG14" s="109">
        <f>'[5]Solar Generation - TWh'!BA83</f>
        <v>3.274</v>
      </c>
      <c r="AH14" s="109">
        <f>'[5]Solar Generation - TWh'!BB83</f>
        <v>4.2389999999999999</v>
      </c>
      <c r="AI14" s="109">
        <f>'[5]Solar Generation - TWh'!BC83</f>
        <v>4.5730000000000004</v>
      </c>
      <c r="AJ14" s="109">
        <f>'[5]Solar Generation - TWh'!BD83</f>
        <v>4.9030000000000005</v>
      </c>
      <c r="AK14" s="109">
        <f>'[5]Solar Generation - TWh'!BE83</f>
        <v>5.1775191965872738</v>
      </c>
      <c r="AL14" s="109"/>
      <c r="AM14" s="109"/>
      <c r="AN14" s="110">
        <v>4.5999999999999999E-2</v>
      </c>
      <c r="AO14" s="110"/>
      <c r="AP14" s="110"/>
    </row>
    <row r="15" spans="1:44">
      <c r="A15" s="107" t="s">
        <v>97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9">
        <f>'[5]Geo Biomass Other - TWh'!AK83</f>
        <v>0.47750000000000004</v>
      </c>
      <c r="R15" s="109">
        <f>'[5]Geo Biomass Other - TWh'!AL83</f>
        <v>0.42310000000000003</v>
      </c>
      <c r="S15" s="109">
        <f>'[5]Geo Biomass Other - TWh'!AM83</f>
        <v>0.46030000000000004</v>
      </c>
      <c r="T15" s="109">
        <f>'[5]Geo Biomass Other - TWh'!AN83</f>
        <v>0.40839999999999999</v>
      </c>
      <c r="U15" s="109">
        <f>'[5]Geo Biomass Other - TWh'!AO83</f>
        <v>0.38189999999999996</v>
      </c>
      <c r="V15" s="109">
        <f>'[5]Geo Biomass Other - TWh'!AP83</f>
        <v>0.42530000000000001</v>
      </c>
      <c r="W15" s="109">
        <f>'[5]Geo Biomass Other - TWh'!AQ83</f>
        <v>0.40550000000000003</v>
      </c>
      <c r="X15" s="109">
        <f>'[5]Geo Biomass Other - TWh'!AR83</f>
        <v>0.43049999999999999</v>
      </c>
      <c r="Y15" s="109">
        <f>'[5]Geo Biomass Other - TWh'!AS83</f>
        <v>0.45610000000000001</v>
      </c>
      <c r="Z15" s="109">
        <f>'[5]Geo Biomass Other - TWh'!AT83</f>
        <v>0.44910000000000005</v>
      </c>
      <c r="AA15" s="109">
        <f>'[5]Geo Biomass Other - TWh'!AU83</f>
        <v>0.39630000000000004</v>
      </c>
      <c r="AB15" s="109">
        <f>'[5]Geo Biomass Other - TWh'!AV83</f>
        <v>0.41200000000000003</v>
      </c>
      <c r="AC15" s="109">
        <f>'[5]Geo Biomass Other - TWh'!AW83</f>
        <v>0.42260000000000003</v>
      </c>
      <c r="AD15" s="109">
        <f>'[5]Geo Biomass Other - TWh'!AX83</f>
        <v>0.47770000000000001</v>
      </c>
      <c r="AE15" s="109">
        <f>'[5]Geo Biomass Other - TWh'!AY83</f>
        <v>0.43210000000000004</v>
      </c>
      <c r="AF15" s="109">
        <f>'[5]Geo Biomass Other - TWh'!AZ83</f>
        <v>0.41789999999999999</v>
      </c>
      <c r="AG15" s="109">
        <f>'[5]Geo Biomass Other - TWh'!BA83</f>
        <v>0.43730000000000002</v>
      </c>
      <c r="AH15" s="109">
        <f>'[5]Geo Biomass Other - TWh'!BB83</f>
        <v>0.48326809797050563</v>
      </c>
      <c r="AI15" s="109">
        <f>'[5]Geo Biomass Other - TWh'!BC83</f>
        <v>0.42924866992726923</v>
      </c>
      <c r="AJ15" s="109">
        <f>'[5]Geo Biomass Other - TWh'!BD83</f>
        <v>0.42924866992726923</v>
      </c>
      <c r="AK15" s="109">
        <f>'[5]Geo Biomass Other - TWh'!BE83</f>
        <v>0.42924866992726923</v>
      </c>
      <c r="AL15" s="109"/>
      <c r="AM15" s="109"/>
      <c r="AN15" s="110"/>
      <c r="AO15" s="110"/>
      <c r="AP15" s="110"/>
    </row>
    <row r="16" spans="1:44">
      <c r="A16" s="98" t="s">
        <v>244</v>
      </c>
      <c r="Q16" s="111">
        <f>SUM(Q7:Q9)/Q17</f>
        <v>0.9220791238957784</v>
      </c>
      <c r="R16" s="111">
        <f t="shared" ref="R16:AL16" si="1">SUM(R7:R9)/R17</f>
        <v>0.93723024084822604</v>
      </c>
      <c r="S16" s="111">
        <f t="shared" si="1"/>
        <v>0.93375150720968114</v>
      </c>
      <c r="T16" s="111">
        <f t="shared" si="1"/>
        <v>0.93113886084274222</v>
      </c>
      <c r="U16" s="111">
        <f t="shared" si="1"/>
        <v>0.92838432068319887</v>
      </c>
      <c r="V16" s="111">
        <f t="shared" si="1"/>
        <v>0.94000595026976752</v>
      </c>
      <c r="W16" s="111">
        <f t="shared" si="1"/>
        <v>0.94655608169331074</v>
      </c>
      <c r="X16" s="111">
        <f t="shared" si="1"/>
        <v>0.94336975386811672</v>
      </c>
      <c r="Y16" s="111">
        <f t="shared" si="1"/>
        <v>0.93668166256095109</v>
      </c>
      <c r="Z16" s="111">
        <f t="shared" si="1"/>
        <v>0.93530813625971831</v>
      </c>
      <c r="AA16" s="111">
        <f t="shared" si="1"/>
        <v>0.93446558699805804</v>
      </c>
      <c r="AB16" s="114">
        <f t="shared" si="1"/>
        <v>0.93682107304267226</v>
      </c>
      <c r="AC16" s="114">
        <f t="shared" si="1"/>
        <v>0.9356987061628339</v>
      </c>
      <c r="AD16" s="111">
        <f t="shared" si="1"/>
        <v>0.93042197476890975</v>
      </c>
      <c r="AE16" s="111">
        <f t="shared" si="1"/>
        <v>0.9228283816477435</v>
      </c>
      <c r="AF16" s="111">
        <f t="shared" si="1"/>
        <v>0.91436324780426415</v>
      </c>
      <c r="AG16" s="111">
        <f t="shared" si="1"/>
        <v>0.89843184648291941</v>
      </c>
      <c r="AH16" s="111">
        <f t="shared" si="1"/>
        <v>0.89132750237471159</v>
      </c>
      <c r="AI16" s="111">
        <f t="shared" si="1"/>
        <v>0.89213763440246396</v>
      </c>
      <c r="AJ16" s="111">
        <f t="shared" si="1"/>
        <v>0.87979157456566992</v>
      </c>
      <c r="AK16" s="111">
        <f t="shared" si="1"/>
        <v>0.86078284255730342</v>
      </c>
      <c r="AL16" s="111">
        <f>SUM(AL7:AL9)/AL17</f>
        <v>0.8641667355648146</v>
      </c>
      <c r="AM16" s="111"/>
    </row>
    <row r="17" spans="1:42">
      <c r="A17" s="98" t="s">
        <v>55</v>
      </c>
      <c r="Q17" s="112">
        <f>SUM(Q7:Q12)</f>
        <v>209.56900013411391</v>
      </c>
      <c r="R17" s="112">
        <f t="shared" ref="R17:AL17" si="2">SUM(R7:R12)</f>
        <v>208.37900002768953</v>
      </c>
      <c r="S17" s="112">
        <f t="shared" si="2"/>
        <v>218.49099997018112</v>
      </c>
      <c r="T17" s="112">
        <f t="shared" si="2"/>
        <v>233.40158790358311</v>
      </c>
      <c r="U17" s="112">
        <f t="shared" si="2"/>
        <v>243.65506096757008</v>
      </c>
      <c r="V17" s="112">
        <f t="shared" si="2"/>
        <v>243.5900598110041</v>
      </c>
      <c r="W17" s="112">
        <f t="shared" si="2"/>
        <v>250.90038018951</v>
      </c>
      <c r="X17" s="112">
        <f t="shared" si="2"/>
        <v>260.61338018951</v>
      </c>
      <c r="Y17" s="112">
        <f t="shared" si="2"/>
        <v>257.03138014845842</v>
      </c>
      <c r="Z17" s="112">
        <f t="shared" si="2"/>
        <v>248.10538009302527</v>
      </c>
      <c r="AA17" s="112">
        <f t="shared" si="2"/>
        <v>258.45810018905343</v>
      </c>
      <c r="AB17" s="112">
        <f t="shared" si="2"/>
        <v>259.47417579713488</v>
      </c>
      <c r="AC17" s="112">
        <f t="shared" si="2"/>
        <v>256.9004901677701</v>
      </c>
      <c r="AD17" s="112">
        <f t="shared" si="2"/>
        <v>255.03308419102126</v>
      </c>
      <c r="AE17" s="112">
        <f t="shared" si="2"/>
        <v>252.96994002778089</v>
      </c>
      <c r="AF17" s="112">
        <f t="shared" si="2"/>
        <v>249.55738383838383</v>
      </c>
      <c r="AG17" s="112">
        <f t="shared" si="2"/>
        <v>251.72048484848486</v>
      </c>
      <c r="AH17" s="112">
        <f t="shared" si="2"/>
        <v>253.13127272727274</v>
      </c>
      <c r="AI17" s="112">
        <f t="shared" si="2"/>
        <v>255.16624242424245</v>
      </c>
      <c r="AJ17" s="112">
        <f t="shared" si="2"/>
        <v>251.60403963636364</v>
      </c>
      <c r="AK17" s="112">
        <f t="shared" si="2"/>
        <v>238.95978711111115</v>
      </c>
      <c r="AL17" s="112">
        <f t="shared" si="2"/>
        <v>244.32200000000003</v>
      </c>
      <c r="AM17" s="112"/>
    </row>
    <row r="18" spans="1:42">
      <c r="AK18" s="113"/>
      <c r="AL18" s="113"/>
      <c r="AM18" s="113"/>
    </row>
    <row r="19" spans="1:42">
      <c r="A19" s="98" t="s">
        <v>101</v>
      </c>
      <c r="Q19" s="111">
        <f t="shared" ref="Q19:AI19" si="3">Q7/Q17</f>
        <v>0.9220791238957784</v>
      </c>
      <c r="R19" s="111">
        <f t="shared" si="3"/>
        <v>0.93723024084822604</v>
      </c>
      <c r="S19" s="111">
        <f t="shared" si="3"/>
        <v>0.93375150720968114</v>
      </c>
      <c r="T19" s="111">
        <f t="shared" si="3"/>
        <v>0.93113410628108795</v>
      </c>
      <c r="U19" s="111">
        <f t="shared" si="3"/>
        <v>0.92837067023796516</v>
      </c>
      <c r="V19" s="111">
        <f t="shared" si="3"/>
        <v>0.93965314853240733</v>
      </c>
      <c r="W19" s="111">
        <f t="shared" si="3"/>
        <v>0.9464782165662492</v>
      </c>
      <c r="X19" s="111">
        <f t="shared" si="3"/>
        <v>0.93861581914916992</v>
      </c>
      <c r="Y19" s="111">
        <f t="shared" si="3"/>
        <v>0.93579095810232515</v>
      </c>
      <c r="Z19" s="111">
        <f t="shared" si="3"/>
        <v>0.93508328220826575</v>
      </c>
      <c r="AA19" s="111">
        <f t="shared" si="3"/>
        <v>0.93057211284532348</v>
      </c>
      <c r="AB19" s="111">
        <f t="shared" si="3"/>
        <v>0.93070508083773462</v>
      </c>
      <c r="AC19" s="111">
        <f t="shared" si="3"/>
        <v>0.92142869839244079</v>
      </c>
      <c r="AD19" s="111">
        <f t="shared" si="3"/>
        <v>0.90454315228376192</v>
      </c>
      <c r="AE19" s="111">
        <f t="shared" si="3"/>
        <v>0.89591214013994913</v>
      </c>
      <c r="AF19" s="111">
        <f t="shared" si="3"/>
        <v>0.88245157349408687</v>
      </c>
      <c r="AG19" s="111">
        <f t="shared" si="3"/>
        <v>0.87482352347371239</v>
      </c>
      <c r="AH19" s="111">
        <f t="shared" si="3"/>
        <v>0.88378310629738788</v>
      </c>
      <c r="AI19" s="111">
        <f t="shared" si="3"/>
        <v>0.88438910607117105</v>
      </c>
      <c r="AJ19" s="111">
        <f>AJ7/AJ17</f>
        <v>0.86726501241580056</v>
      </c>
      <c r="AK19" s="111">
        <f>AK7/AK17</f>
        <v>0.84702647982208568</v>
      </c>
      <c r="AL19" s="111">
        <f t="shared" ref="AL19" si="4">AL7/AL17</f>
        <v>0.85775443267491247</v>
      </c>
      <c r="AM19" s="111"/>
    </row>
    <row r="21" spans="1:42">
      <c r="A21" s="98" t="s">
        <v>100</v>
      </c>
      <c r="Q21" s="114">
        <f t="shared" ref="Q21:AG21" si="5">Q12/Q17</f>
        <v>2.3228626356401557E-3</v>
      </c>
      <c r="R21" s="114">
        <f t="shared" si="5"/>
        <v>2.0822635675492402E-3</v>
      </c>
      <c r="S21" s="114">
        <f t="shared" si="5"/>
        <v>2.1634758414054238E-3</v>
      </c>
      <c r="T21" s="114">
        <f t="shared" si="5"/>
        <v>1.835034644995339E-3</v>
      </c>
      <c r="U21" s="114">
        <f t="shared" si="5"/>
        <v>1.6802441877227831E-3</v>
      </c>
      <c r="V21" s="114">
        <f t="shared" si="5"/>
        <v>1.8650186315175624E-3</v>
      </c>
      <c r="W21" s="114">
        <f t="shared" si="5"/>
        <v>1.7381400525204669E-3</v>
      </c>
      <c r="X21" s="114">
        <f t="shared" si="5"/>
        <v>1.7750431680200441E-3</v>
      </c>
      <c r="Y21" s="114">
        <f t="shared" si="5"/>
        <v>1.9406190781526317E-3</v>
      </c>
      <c r="Z21" s="114">
        <f t="shared" si="5"/>
        <v>2.0249460121002975E-3</v>
      </c>
      <c r="AA21" s="114">
        <f t="shared" si="5"/>
        <v>1.77166047287766E-3</v>
      </c>
      <c r="AB21" s="114">
        <f t="shared" si="5"/>
        <v>2.0398947154333519E-3</v>
      </c>
      <c r="AC21" s="114">
        <f t="shared" si="5"/>
        <v>2.123779521182281E-3</v>
      </c>
      <c r="AD21" s="114">
        <f t="shared" si="5"/>
        <v>2.9709870874340301E-3</v>
      </c>
      <c r="AE21" s="114">
        <f t="shared" si="5"/>
        <v>1.0361310121321741E-2</v>
      </c>
      <c r="AF21" s="114">
        <f t="shared" si="5"/>
        <v>2.4995854276304384E-2</v>
      </c>
      <c r="AG21" s="114">
        <f t="shared" si="5"/>
        <v>3.1464662102360777E-2</v>
      </c>
      <c r="AH21" s="114">
        <f t="shared" ref="AH21:AJ21" si="6">AH12/AH17</f>
        <v>4.1832951776970759E-2</v>
      </c>
      <c r="AI21" s="114">
        <f t="shared" si="6"/>
        <v>4.4749618898592455E-2</v>
      </c>
      <c r="AJ21" s="114">
        <f t="shared" si="6"/>
        <v>4.7743914678801763E-2</v>
      </c>
      <c r="AK21" s="114">
        <f>AK12/AK17</f>
        <v>5.2716431530500443E-2</v>
      </c>
      <c r="AL21" s="114">
        <f>AL12/AL17</f>
        <v>6.7609138253896903E-2</v>
      </c>
      <c r="AM21" s="114"/>
    </row>
    <row r="22" spans="1:42"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</row>
    <row r="23" spans="1:42"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</row>
    <row r="24" spans="1:42"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</row>
    <row r="26" spans="1:42" s="100" customFormat="1"/>
    <row r="27" spans="1:42" s="100" customFormat="1"/>
    <row r="28" spans="1:42" s="100" customFormat="1"/>
    <row r="30" spans="1:42"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16"/>
      <c r="AL30" s="116"/>
      <c r="AM30" s="116"/>
      <c r="AN30" s="111"/>
      <c r="AO30" s="111"/>
      <c r="AP30" s="111"/>
    </row>
    <row r="31" spans="1:42"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16"/>
      <c r="AL31" s="116"/>
      <c r="AM31" s="116"/>
      <c r="AN31" s="111"/>
      <c r="AO31" s="111"/>
      <c r="AP31" s="111"/>
    </row>
    <row r="32" spans="1:42"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16"/>
      <c r="AL32" s="116"/>
      <c r="AM32" s="116"/>
      <c r="AN32" s="111"/>
      <c r="AO32" s="111"/>
      <c r="AP32" s="111"/>
    </row>
    <row r="33" spans="17:42"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16"/>
      <c r="AL33" s="116"/>
      <c r="AM33" s="116"/>
      <c r="AN33" s="111"/>
      <c r="AO33" s="111"/>
      <c r="AP33" s="111"/>
    </row>
    <row r="34" spans="17:42"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16"/>
      <c r="AL34" s="116"/>
      <c r="AM34" s="116"/>
      <c r="AN34" s="111"/>
      <c r="AO34" s="111"/>
      <c r="AP34" s="111"/>
    </row>
    <row r="35" spans="17:42"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16"/>
      <c r="AL35" s="116"/>
      <c r="AM35" s="116"/>
    </row>
    <row r="36" spans="17:42"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16"/>
      <c r="AL36" s="116"/>
      <c r="AM36" s="116"/>
    </row>
    <row r="37" spans="17:42"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16"/>
      <c r="AL37" s="116"/>
      <c r="AM37" s="116"/>
    </row>
    <row r="38" spans="17:42"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16"/>
      <c r="AL38" s="116"/>
      <c r="AM38" s="116"/>
    </row>
    <row r="39" spans="17:42"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5"/>
      <c r="AL39" s="115"/>
      <c r="AM39" s="115"/>
    </row>
    <row r="40" spans="17:42"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16"/>
      <c r="AL40" s="116"/>
      <c r="AM40" s="116"/>
    </row>
    <row r="41" spans="17:42"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</row>
    <row r="42" spans="17:42"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5"/>
      <c r="AL42" s="115"/>
      <c r="AM42" s="115"/>
    </row>
    <row r="43" spans="17:42"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5"/>
      <c r="AL43" s="115"/>
      <c r="AM43" s="115"/>
    </row>
    <row r="44" spans="17:42"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5"/>
      <c r="AL44" s="115"/>
      <c r="AM44" s="115"/>
    </row>
  </sheetData>
  <mergeCells count="1">
    <mergeCell ref="AN4:AO4"/>
  </mergeCells>
  <conditionalFormatting sqref="AN7:AP7">
    <cfRule type="cellIs" dxfId="9" priority="9" operator="lessThanOrEqual">
      <formula>0</formula>
    </cfRule>
    <cfRule type="cellIs" dxfId="8" priority="10" operator="greaterThan">
      <formula>0</formula>
    </cfRule>
  </conditionalFormatting>
  <conditionalFormatting sqref="AN8:AP8">
    <cfRule type="cellIs" dxfId="7" priority="7" operator="lessThanOrEqual">
      <formula>0</formula>
    </cfRule>
    <cfRule type="cellIs" dxfId="6" priority="8" operator="greaterThan">
      <formula>0</formula>
    </cfRule>
  </conditionalFormatting>
  <conditionalFormatting sqref="AN9:AP9">
    <cfRule type="cellIs" dxfId="5" priority="5" operator="lessThanOrEqual">
      <formula>0</formula>
    </cfRule>
    <cfRule type="cellIs" dxfId="4" priority="6" operator="greaterThan">
      <formula>0</formula>
    </cfRule>
  </conditionalFormatting>
  <conditionalFormatting sqref="AN10:AP10 AN12:AP13">
    <cfRule type="cellIs" dxfId="3" priority="3" operator="lessThanOrEqual">
      <formula>0</formula>
    </cfRule>
    <cfRule type="cellIs" dxfId="2" priority="4" operator="greaterThan">
      <formula>0</formula>
    </cfRule>
  </conditionalFormatting>
  <conditionalFormatting sqref="AN11:AP11">
    <cfRule type="cellIs" dxfId="1" priority="1" operator="lessThanOrEqual">
      <formula>0</formula>
    </cfRule>
    <cfRule type="cellIs" dxfId="0" priority="2" operator="greaterThan">
      <formula>0</formula>
    </cfRule>
  </conditionalFormatting>
  <hyperlinks>
    <hyperlink ref="L3" location="Contents!A1" display="Contents"/>
    <hyperlink ref="AR3" location="Contents!A1" display="Contents"/>
  </hyperlinks>
  <pageMargins left="0.75" right="0.75" top="1" bottom="1" header="0.5" footer="0.5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8"/>
  <sheetViews>
    <sheetView topLeftCell="A40" zoomScale="70" zoomScaleNormal="70" workbookViewId="0">
      <selection activeCell="C8" sqref="C8"/>
    </sheetView>
  </sheetViews>
  <sheetFormatPr defaultColWidth="11.1640625" defaultRowHeight="15.5"/>
  <cols>
    <col min="1" max="1" width="36.1640625" customWidth="1"/>
    <col min="2" max="7" width="10.83203125" customWidth="1"/>
    <col min="8" max="9" width="11.33203125" customWidth="1"/>
    <col min="10" max="10" width="10.83203125" customWidth="1"/>
    <col min="11" max="11" width="11" customWidth="1"/>
    <col min="12" max="18" width="12" bestFit="1" customWidth="1"/>
    <col min="19" max="19" width="13.33203125" bestFit="1" customWidth="1"/>
    <col min="20" max="20" width="12" bestFit="1" customWidth="1"/>
    <col min="21" max="22" width="11.25" bestFit="1" customWidth="1"/>
  </cols>
  <sheetData>
    <row r="1" spans="1:22">
      <c r="A1" s="78" t="s">
        <v>116</v>
      </c>
      <c r="B1" s="83" t="s">
        <v>117</v>
      </c>
    </row>
    <row r="2" spans="1:22">
      <c r="A2" s="78" t="s">
        <v>147</v>
      </c>
      <c r="B2" s="83" t="s">
        <v>119</v>
      </c>
    </row>
    <row r="3" spans="1:22">
      <c r="B3" t="s">
        <v>120</v>
      </c>
    </row>
    <row r="5" spans="1:22">
      <c r="B5" s="78">
        <v>2000</v>
      </c>
      <c r="C5" s="78">
        <v>2001</v>
      </c>
      <c r="D5" s="78">
        <v>2002</v>
      </c>
      <c r="E5" s="78">
        <v>2003</v>
      </c>
      <c r="F5" s="78">
        <v>2004</v>
      </c>
      <c r="G5" s="78">
        <v>2005</v>
      </c>
      <c r="H5" s="78">
        <v>2006</v>
      </c>
      <c r="I5" s="78">
        <v>2007</v>
      </c>
      <c r="J5" s="78">
        <v>2008</v>
      </c>
      <c r="K5" s="78">
        <v>2009</v>
      </c>
      <c r="L5" s="78">
        <v>2010</v>
      </c>
      <c r="M5" s="78">
        <v>2011</v>
      </c>
      <c r="N5" s="78">
        <v>2012</v>
      </c>
      <c r="O5" s="78">
        <v>2013</v>
      </c>
      <c r="P5" s="78">
        <v>2014</v>
      </c>
      <c r="Q5" s="78">
        <v>2015</v>
      </c>
      <c r="R5" s="78">
        <v>2016</v>
      </c>
      <c r="S5" s="78">
        <v>2017</v>
      </c>
      <c r="T5" s="78">
        <v>2018</v>
      </c>
      <c r="U5" s="78">
        <v>2019</v>
      </c>
      <c r="V5" s="78">
        <v>2020</v>
      </c>
    </row>
    <row r="6" spans="1:22">
      <c r="A6" s="136" t="s">
        <v>84</v>
      </c>
      <c r="B6" s="141">
        <v>2193342</v>
      </c>
      <c r="C6" s="141">
        <v>2328443</v>
      </c>
      <c r="D6" s="141">
        <v>2367889</v>
      </c>
      <c r="E6" s="141">
        <v>2480589</v>
      </c>
      <c r="F6" s="141">
        <v>2717860</v>
      </c>
      <c r="G6" s="141">
        <v>2701220</v>
      </c>
      <c r="H6" s="141">
        <v>2705335</v>
      </c>
      <c r="I6" s="141">
        <v>2891055</v>
      </c>
      <c r="J6" s="137">
        <v>3262007</v>
      </c>
      <c r="K6" s="137">
        <v>3275955</v>
      </c>
      <c r="L6" s="137">
        <v>2836448.5733294939</v>
      </c>
      <c r="M6" s="137">
        <v>2769694.5641862084</v>
      </c>
      <c r="N6" s="137">
        <v>2702917.0954032098</v>
      </c>
      <c r="O6" s="137">
        <v>2922569.9346838761</v>
      </c>
      <c r="P6" s="137">
        <v>2851111.2890880825</v>
      </c>
      <c r="Q6" s="137">
        <v>2822015.5256562945</v>
      </c>
      <c r="R6" s="137">
        <v>3009444.3555761287</v>
      </c>
      <c r="S6" s="137">
        <v>2867441.227662757</v>
      </c>
      <c r="T6" s="138">
        <v>3444813</v>
      </c>
      <c r="U6" s="141">
        <v>3140803.3803335116</v>
      </c>
      <c r="V6" s="141"/>
    </row>
    <row r="7" spans="1:22">
      <c r="A7" s="136" t="s">
        <v>85</v>
      </c>
      <c r="B7" s="141">
        <v>1037544</v>
      </c>
      <c r="C7" s="141">
        <v>1021419</v>
      </c>
      <c r="D7" s="141">
        <v>1023448</v>
      </c>
      <c r="E7" s="141">
        <v>1035492</v>
      </c>
      <c r="F7" s="141">
        <v>1173440</v>
      </c>
      <c r="G7" s="141">
        <v>1108500</v>
      </c>
      <c r="H7" s="141">
        <v>1072448</v>
      </c>
      <c r="I7" s="141">
        <v>1027642</v>
      </c>
      <c r="J7" s="141">
        <v>1210181</v>
      </c>
      <c r="K7" s="141">
        <v>1249923</v>
      </c>
      <c r="L7" s="137">
        <v>1354935.7685297597</v>
      </c>
      <c r="M7" s="138">
        <v>1284714.3600000001</v>
      </c>
      <c r="N7" s="138">
        <v>1264869.6299999999</v>
      </c>
      <c r="O7" s="137">
        <v>1607796.2689050816</v>
      </c>
      <c r="P7" s="137">
        <v>1327083.1424751664</v>
      </c>
      <c r="Q7" s="138">
        <v>1390538.83</v>
      </c>
      <c r="R7" s="137">
        <v>1549951.4980734917</v>
      </c>
      <c r="S7" s="141">
        <f>'[3]Aggregate balance'!$L$33</f>
        <v>1337272.0196457803</v>
      </c>
      <c r="T7" s="138">
        <v>1758063</v>
      </c>
      <c r="U7" s="141">
        <v>1263839.4757087156</v>
      </c>
      <c r="V7" s="141"/>
    </row>
    <row r="8" spans="1:22">
      <c r="A8" s="136" t="s">
        <v>118</v>
      </c>
      <c r="B8" s="139">
        <v>1053138</v>
      </c>
      <c r="C8" s="139">
        <v>1165941</v>
      </c>
      <c r="D8" s="139">
        <v>1360679</v>
      </c>
      <c r="E8" s="139">
        <v>1490399</v>
      </c>
      <c r="F8" s="139">
        <v>1652434</v>
      </c>
      <c r="G8" s="139">
        <v>1837001</v>
      </c>
      <c r="H8" s="139">
        <v>2057594</v>
      </c>
      <c r="I8" s="139">
        <v>2346650</v>
      </c>
      <c r="J8" s="139">
        <v>2611631</v>
      </c>
      <c r="K8" s="139">
        <v>2794228</v>
      </c>
      <c r="L8" s="142">
        <v>2748008.3408996137</v>
      </c>
      <c r="M8" s="142">
        <v>3023659.0928212577</v>
      </c>
      <c r="N8" s="142">
        <v>3253851.8554027062</v>
      </c>
      <c r="O8" s="142">
        <v>3539976.983970765</v>
      </c>
      <c r="P8" s="142">
        <v>3805349.5763426772</v>
      </c>
      <c r="Q8" s="142">
        <v>4049884.1963233487</v>
      </c>
      <c r="R8" s="142">
        <v>4359060.77955392</v>
      </c>
      <c r="S8" s="142">
        <v>4653578.9279898545</v>
      </c>
      <c r="T8" s="142">
        <v>4873899.0460994532</v>
      </c>
      <c r="U8" s="142">
        <v>5077625.0409205211</v>
      </c>
      <c r="V8" s="142">
        <v>4973974.5719455928</v>
      </c>
    </row>
    <row r="9" spans="1:22">
      <c r="A9" s="136" t="s">
        <v>345</v>
      </c>
      <c r="B9" s="139">
        <f>'[4]Annual GDP- Current'!$DM$4+'[4]Annual GDP- Current'!$DM$5+'[4]Annual GDP- Current'!$DM$7</f>
        <v>252806.7</v>
      </c>
      <c r="C9" s="139">
        <f>'[4]Annual GDP- Current'!$DN$4+'[4]Annual GDP- Current'!$DN$5+'[4]Annual GDP- Current'!$DN$7</f>
        <v>286664.7</v>
      </c>
      <c r="D9" s="139">
        <f>'[4]Annual GDP- Current'!$DO$4+'[4]Annual GDP- Current'!$DO$5+'[4]Annual GDP- Current'!$DO$7</f>
        <v>335350.39999999997</v>
      </c>
      <c r="E9" s="139">
        <f>'[4]Annual GDP- Current'!$DP$4+'[4]Annual GDP- Current'!$DP$5+'[4]Annual GDP- Current'!$DP$7</f>
        <v>346141.3</v>
      </c>
      <c r="F9" s="139">
        <f>'[4]Annual GDP- Current'!$DQ$4+'[4]Annual GDP- Current'!$DQ$5+'[4]Annual GDP- Current'!$DQ$7</f>
        <v>376016.4</v>
      </c>
      <c r="G9" s="139">
        <f>'[4]Annual GDP- Current'!$DR$4+'[4]Annual GDP- Current'!$DR$5+'[4]Annual GDP- Current'!$DR$7</f>
        <v>416434</v>
      </c>
      <c r="H9" s="139">
        <f>'[4]Annual GDP- Current'!$DS$4+'[4]Annual GDP- Current'!$DS$5+'[4]Annual GDP- Current'!$DS$7</f>
        <v>451729.4</v>
      </c>
      <c r="I9" s="139">
        <f>'[4]Annual GDP- Current'!$DT$4+'[4]Annual GDP- Current'!$DT$5+'[4]Annual GDP- Current'!$DT$7</f>
        <v>526293.69999999995</v>
      </c>
      <c r="J9" s="139">
        <f>'[4]Annual GDP- Current'!$DU$4+'[4]Annual GDP- Current'!$DU$5+'[4]Annual GDP- Current'!$DU$7</f>
        <v>632293.19999999995</v>
      </c>
      <c r="K9" s="139">
        <f>'[4]Annual GDP- Current'!$DV$4+'[4]Annual GDP- Current'!$DV$5+'[4]Annual GDP- Current'!$DV$7</f>
        <v>638235.4</v>
      </c>
      <c r="L9" s="142">
        <f t="shared" ref="L9:V9" si="0">B24+B22+B21</f>
        <v>684501.78452797688</v>
      </c>
      <c r="M9" s="142">
        <f t="shared" si="0"/>
        <v>728103.36446145794</v>
      </c>
      <c r="N9" s="142">
        <f t="shared" si="0"/>
        <v>762431.22181427584</v>
      </c>
      <c r="O9" s="142">
        <f t="shared" si="0"/>
        <v>827575.99747730757</v>
      </c>
      <c r="P9" s="142">
        <f t="shared" si="0"/>
        <v>885794.60540167347</v>
      </c>
      <c r="Q9" s="142">
        <f t="shared" si="0"/>
        <v>917731.0006014083</v>
      </c>
      <c r="R9" s="142">
        <f t="shared" si="0"/>
        <v>997576.06292225048</v>
      </c>
      <c r="S9" s="142">
        <f t="shared" si="0"/>
        <v>1065790.5400429163</v>
      </c>
      <c r="T9" s="142">
        <f t="shared" si="0"/>
        <v>1094082.9131222824</v>
      </c>
      <c r="U9" s="142">
        <f t="shared" si="0"/>
        <v>1146760.7208717258</v>
      </c>
      <c r="V9" s="142">
        <f t="shared" si="0"/>
        <v>1086476.5166463968</v>
      </c>
    </row>
    <row r="10" spans="1:22">
      <c r="A10" s="136" t="s">
        <v>348</v>
      </c>
      <c r="B10" s="143">
        <f>B6/B8</f>
        <v>2.0826729260552748</v>
      </c>
      <c r="C10" s="143">
        <f t="shared" ref="C10:I10" si="1">C6/C8</f>
        <v>1.9970504510948668</v>
      </c>
      <c r="D10" s="143">
        <f t="shared" si="1"/>
        <v>1.7402260195093773</v>
      </c>
      <c r="E10" s="143">
        <f t="shared" si="1"/>
        <v>1.6643791360568545</v>
      </c>
      <c r="F10" s="143">
        <f t="shared" si="1"/>
        <v>1.6447616062124115</v>
      </c>
      <c r="G10" s="143">
        <f>G6/G8</f>
        <v>1.4704510231622083</v>
      </c>
      <c r="H10" s="143">
        <f t="shared" si="1"/>
        <v>1.3148050587239271</v>
      </c>
      <c r="I10" s="143">
        <f t="shared" si="1"/>
        <v>1.2319924147188546</v>
      </c>
      <c r="J10" s="143">
        <f>J6/J8</f>
        <v>1.2490305866334104</v>
      </c>
      <c r="K10" s="143">
        <f>K6/K8</f>
        <v>1.1724007489725248</v>
      </c>
      <c r="L10" s="143">
        <f t="shared" ref="L10:T10" si="2">L6/L8</f>
        <v>1.0321833930099817</v>
      </c>
      <c r="M10" s="143">
        <f t="shared" si="2"/>
        <v>0.91600755216154839</v>
      </c>
      <c r="N10" s="143">
        <f t="shared" si="2"/>
        <v>0.83068228533984345</v>
      </c>
      <c r="O10" s="143">
        <f t="shared" si="2"/>
        <v>0.82559009505357062</v>
      </c>
      <c r="P10" s="143">
        <f t="shared" si="2"/>
        <v>0.74923768024179438</v>
      </c>
      <c r="Q10" s="143">
        <f t="shared" si="2"/>
        <v>0.69681388130017052</v>
      </c>
      <c r="R10" s="143">
        <f t="shared" si="2"/>
        <v>0.69038825283002758</v>
      </c>
      <c r="S10" s="143">
        <f t="shared" si="2"/>
        <v>0.61617977733567053</v>
      </c>
      <c r="T10" s="143">
        <f>T6/T8</f>
        <v>0.70678792634345988</v>
      </c>
      <c r="U10" s="143">
        <f>U6/U8</f>
        <v>0.61855756481067703</v>
      </c>
      <c r="V10" s="136"/>
    </row>
    <row r="11" spans="1:22">
      <c r="A11" s="136" t="s">
        <v>347</v>
      </c>
      <c r="B11" s="143">
        <f>B7/B9</f>
        <v>4.1041000891194734</v>
      </c>
      <c r="C11" s="143">
        <f t="shared" ref="C11:K11" si="3">C7/C9</f>
        <v>3.5631139795028823</v>
      </c>
      <c r="D11" s="143">
        <f t="shared" si="3"/>
        <v>3.0518764850138842</v>
      </c>
      <c r="E11" s="143">
        <f t="shared" si="3"/>
        <v>2.9915297596675114</v>
      </c>
      <c r="F11" s="143">
        <f t="shared" si="3"/>
        <v>3.1207149475395219</v>
      </c>
      <c r="G11" s="143">
        <f t="shared" si="3"/>
        <v>2.6618863973642881</v>
      </c>
      <c r="H11" s="143">
        <f>H7/H9</f>
        <v>2.3740938712423851</v>
      </c>
      <c r="I11" s="143">
        <f t="shared" si="3"/>
        <v>1.9526017506954769</v>
      </c>
      <c r="J11" s="143">
        <f t="shared" si="3"/>
        <v>1.9139554244771255</v>
      </c>
      <c r="K11" s="143">
        <f t="shared" si="3"/>
        <v>1.9584043755642511</v>
      </c>
      <c r="L11" s="143">
        <f>L7/L9</f>
        <v>1.9794481170916232</v>
      </c>
      <c r="M11" s="143">
        <f t="shared" ref="M11:T11" si="4">M7/M9</f>
        <v>1.7644670011245447</v>
      </c>
      <c r="N11" s="143">
        <f t="shared" si="4"/>
        <v>1.6589950592397373</v>
      </c>
      <c r="O11" s="143">
        <f t="shared" si="4"/>
        <v>1.942777791775151</v>
      </c>
      <c r="P11" s="143">
        <f t="shared" si="4"/>
        <v>1.4981838164089809</v>
      </c>
      <c r="Q11" s="143">
        <f t="shared" si="4"/>
        <v>1.5151921740561787</v>
      </c>
      <c r="R11" s="143">
        <f t="shared" si="4"/>
        <v>1.5537176118010889</v>
      </c>
      <c r="S11" s="143">
        <f t="shared" si="4"/>
        <v>1.2547231087188411</v>
      </c>
      <c r="T11" s="143">
        <f t="shared" si="4"/>
        <v>1.6068827864086261</v>
      </c>
      <c r="U11" s="143">
        <f t="shared" ref="U11" si="5">U7/U9</f>
        <v>1.1020951910072319</v>
      </c>
      <c r="V11" s="136"/>
    </row>
    <row r="15" spans="1:22">
      <c r="A15" t="s">
        <v>346</v>
      </c>
    </row>
    <row r="16" spans="1:22">
      <c r="A16" s="88" t="s">
        <v>330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</row>
    <row r="17" spans="1:12">
      <c r="A17" s="89" t="s">
        <v>331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</row>
    <row r="18" spans="1:12">
      <c r="A18" s="89" t="s">
        <v>332</v>
      </c>
      <c r="B18" s="91">
        <v>2010</v>
      </c>
      <c r="C18" s="91">
        <v>2011</v>
      </c>
      <c r="D18" s="91">
        <v>2012</v>
      </c>
      <c r="E18" s="91">
        <v>2013</v>
      </c>
      <c r="F18" s="91">
        <v>2014</v>
      </c>
      <c r="G18" s="91">
        <v>2015</v>
      </c>
      <c r="H18" s="91">
        <v>2016</v>
      </c>
      <c r="I18" s="91">
        <v>2017</v>
      </c>
      <c r="J18" s="91">
        <v>2018</v>
      </c>
      <c r="K18" s="91">
        <v>2019</v>
      </c>
      <c r="L18" s="91">
        <v>2020</v>
      </c>
    </row>
    <row r="19" spans="1:12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</row>
    <row r="20" spans="1:12">
      <c r="A20" s="89" t="s">
        <v>333</v>
      </c>
      <c r="B20" s="92">
        <v>65605.206842923799</v>
      </c>
      <c r="C20" s="92">
        <v>69104.898248599973</v>
      </c>
      <c r="D20" s="92">
        <v>70591.591555555569</v>
      </c>
      <c r="E20" s="92">
        <v>74260.09056000007</v>
      </c>
      <c r="F20" s="92">
        <v>82755.194454400029</v>
      </c>
      <c r="G20" s="92">
        <v>84592.394454400055</v>
      </c>
      <c r="H20" s="92">
        <v>96948.394454400055</v>
      </c>
      <c r="I20" s="92">
        <v>109882.39445440006</v>
      </c>
      <c r="J20" s="92">
        <v>106056.61647588971</v>
      </c>
      <c r="K20" s="92">
        <v>95690.263349368382</v>
      </c>
      <c r="L20" s="92">
        <v>119587.79060083399</v>
      </c>
    </row>
    <row r="21" spans="1:12">
      <c r="A21" s="94" t="s">
        <v>334</v>
      </c>
      <c r="B21" s="95">
        <v>230349.74216013681</v>
      </c>
      <c r="C21" s="95">
        <v>261575.34999999998</v>
      </c>
      <c r="D21" s="95">
        <v>267343.89998030895</v>
      </c>
      <c r="E21" s="95">
        <v>288300.40333958424</v>
      </c>
      <c r="F21" s="95">
        <v>287487.51395341719</v>
      </c>
      <c r="G21" s="95">
        <v>281522.97495732206</v>
      </c>
      <c r="H21" s="95">
        <v>317723.86727598077</v>
      </c>
      <c r="I21" s="95">
        <v>343671.81610635889</v>
      </c>
      <c r="J21" s="95">
        <v>350882.31006602629</v>
      </c>
      <c r="K21" s="95">
        <v>376371.7648448972</v>
      </c>
      <c r="L21" s="95">
        <v>372936.27065938251</v>
      </c>
    </row>
    <row r="22" spans="1:12">
      <c r="A22" s="94" t="s">
        <v>335</v>
      </c>
      <c r="B22" s="95">
        <v>358699.34236784</v>
      </c>
      <c r="C22" s="95">
        <v>362692.91047960008</v>
      </c>
      <c r="D22" s="95">
        <v>381266.99748221133</v>
      </c>
      <c r="E22" s="95">
        <v>410669.95215637609</v>
      </c>
      <c r="F22" s="95">
        <v>458404.15384396748</v>
      </c>
      <c r="G22" s="95">
        <v>486864.23337073158</v>
      </c>
      <c r="H22" s="95">
        <v>524228.02440724638</v>
      </c>
      <c r="I22" s="95">
        <v>558957.14408388967</v>
      </c>
      <c r="J22" s="95">
        <v>572935.49239684793</v>
      </c>
      <c r="K22" s="95">
        <v>598171.33957159403</v>
      </c>
      <c r="L22" s="95">
        <v>573368.99995212059</v>
      </c>
    </row>
    <row r="23" spans="1:12">
      <c r="A23" s="89" t="s">
        <v>336</v>
      </c>
      <c r="B23" s="92">
        <v>67939.599999999991</v>
      </c>
      <c r="C23" s="92">
        <v>86547.194444444438</v>
      </c>
      <c r="D23" s="92">
        <v>105730.95930737819</v>
      </c>
      <c r="E23" s="92">
        <v>116468.305055059</v>
      </c>
      <c r="F23" s="92">
        <v>124340.58808695324</v>
      </c>
      <c r="G23" s="92">
        <v>136387.56670897049</v>
      </c>
      <c r="H23" s="92">
        <v>146565.3308300816</v>
      </c>
      <c r="I23" s="92">
        <v>157781.00300279251</v>
      </c>
      <c r="J23" s="92">
        <v>165991.47353905882</v>
      </c>
      <c r="K23" s="92">
        <v>173381.60645410165</v>
      </c>
      <c r="L23" s="92">
        <v>167195.82996366333</v>
      </c>
    </row>
    <row r="24" spans="1:12">
      <c r="A24" s="94" t="s">
        <v>113</v>
      </c>
      <c r="B24" s="95">
        <v>95452.700000000041</v>
      </c>
      <c r="C24" s="95">
        <v>103835.10398185792</v>
      </c>
      <c r="D24" s="95">
        <v>113820.32435175552</v>
      </c>
      <c r="E24" s="95">
        <v>128605.64198134723</v>
      </c>
      <c r="F24" s="95">
        <v>139902.9376042888</v>
      </c>
      <c r="G24" s="95">
        <v>149343.7922733546</v>
      </c>
      <c r="H24" s="95">
        <v>155624.17123902327</v>
      </c>
      <c r="I24" s="95">
        <v>163161.5798526677</v>
      </c>
      <c r="J24" s="95">
        <v>170265.1106594083</v>
      </c>
      <c r="K24" s="95">
        <v>172217.61645523459</v>
      </c>
      <c r="L24" s="95">
        <v>140171.24603489385</v>
      </c>
    </row>
    <row r="25" spans="1:12">
      <c r="A25" s="89" t="s">
        <v>337</v>
      </c>
      <c r="B25" s="92">
        <v>370580.34952871269</v>
      </c>
      <c r="C25" s="92">
        <v>404468.69326999993</v>
      </c>
      <c r="D25" s="92">
        <v>437982.4260960641</v>
      </c>
      <c r="E25" s="92">
        <v>473488.40905222128</v>
      </c>
      <c r="F25" s="92">
        <v>503804.14198037237</v>
      </c>
      <c r="G25" s="92">
        <v>543700.14034961327</v>
      </c>
      <c r="H25" s="92">
        <v>579902.87499592686</v>
      </c>
      <c r="I25" s="92">
        <v>625146.63500849879</v>
      </c>
      <c r="J25" s="92">
        <v>652744.20654516807</v>
      </c>
      <c r="K25" s="92">
        <v>685262.82057357649</v>
      </c>
      <c r="L25" s="92">
        <v>655222.32553152624</v>
      </c>
    </row>
    <row r="26" spans="1:12">
      <c r="A26" s="89" t="s">
        <v>338</v>
      </c>
      <c r="B26" s="92">
        <v>229498.99999999997</v>
      </c>
      <c r="C26" s="92">
        <v>257334.49999999983</v>
      </c>
      <c r="D26" s="92">
        <v>289003.0409628799</v>
      </c>
      <c r="E26" s="92">
        <v>326646.49301102391</v>
      </c>
      <c r="F26" s="92">
        <v>351475.402941134</v>
      </c>
      <c r="G26" s="92">
        <v>371506.34529407695</v>
      </c>
      <c r="H26" s="92">
        <v>385820.99999999988</v>
      </c>
      <c r="I26" s="92">
        <v>410823.60848327191</v>
      </c>
      <c r="J26" s="92">
        <v>426694.176765738</v>
      </c>
      <c r="K26" s="92">
        <v>442073.94778898987</v>
      </c>
      <c r="L26" s="92">
        <v>396436.00283035758</v>
      </c>
    </row>
    <row r="27" spans="1:12">
      <c r="A27" s="89" t="s">
        <v>339</v>
      </c>
      <c r="B27" s="92">
        <v>523526.20000000007</v>
      </c>
      <c r="C27" s="92">
        <v>566117.30248779175</v>
      </c>
      <c r="D27" s="92">
        <v>605674.48218960047</v>
      </c>
      <c r="E27" s="92">
        <v>644909.95020628395</v>
      </c>
      <c r="F27" s="92">
        <v>685292.31806431664</v>
      </c>
      <c r="G27" s="92">
        <v>730724.36858392588</v>
      </c>
      <c r="H27" s="92">
        <v>777689.21459577279</v>
      </c>
      <c r="I27" s="92">
        <v>826776.07903948659</v>
      </c>
      <c r="J27" s="92">
        <v>854410.097840918</v>
      </c>
      <c r="K27" s="92">
        <v>889258.85544527974</v>
      </c>
      <c r="L27" s="92">
        <v>879511.87818637013</v>
      </c>
    </row>
    <row r="28" spans="1:12">
      <c r="A28" s="89" t="s">
        <v>340</v>
      </c>
      <c r="B28" s="92">
        <v>404647</v>
      </c>
      <c r="C28" s="92">
        <v>448777.9713293736</v>
      </c>
      <c r="D28" s="92">
        <v>485222.04064366553</v>
      </c>
      <c r="E28" s="92">
        <v>534549.99042162963</v>
      </c>
      <c r="F28" s="92">
        <v>585108.29873882048</v>
      </c>
      <c r="G28" s="92">
        <v>627578.35409459367</v>
      </c>
      <c r="H28" s="92">
        <v>683597.27232681063</v>
      </c>
      <c r="I28" s="92">
        <v>734072.41154351225</v>
      </c>
      <c r="J28" s="92">
        <v>785402.25355261262</v>
      </c>
      <c r="K28" s="92">
        <v>822116.64087099279</v>
      </c>
      <c r="L28" s="92">
        <v>859229.26570677303</v>
      </c>
    </row>
    <row r="29" spans="1:12">
      <c r="A29" s="89" t="s">
        <v>341</v>
      </c>
      <c r="B29" s="92">
        <v>148561.20000000001</v>
      </c>
      <c r="C29" s="92">
        <v>163945.97889197242</v>
      </c>
      <c r="D29" s="92">
        <v>176243.69283328656</v>
      </c>
      <c r="E29" s="92">
        <v>185718.74818723954</v>
      </c>
      <c r="F29" s="92">
        <v>196372.22667500714</v>
      </c>
      <c r="G29" s="92">
        <v>212688.02623636002</v>
      </c>
      <c r="H29" s="92">
        <v>223458.6294286781</v>
      </c>
      <c r="I29" s="92">
        <v>243055.25641497577</v>
      </c>
      <c r="J29" s="92">
        <v>255910.30825778542</v>
      </c>
      <c r="K29" s="92">
        <v>269035.18556648557</v>
      </c>
      <c r="L29" s="92">
        <v>266050.96247967111</v>
      </c>
    </row>
    <row r="30" spans="1:12">
      <c r="A30" s="93" t="s">
        <v>342</v>
      </c>
      <c r="B30" s="51">
        <v>2494860.3408996137</v>
      </c>
      <c r="C30" s="51">
        <v>2724399.9031336401</v>
      </c>
      <c r="D30" s="51">
        <v>2932879.4554027063</v>
      </c>
      <c r="E30" s="51">
        <v>3183617.983970765</v>
      </c>
      <c r="F30" s="51">
        <v>3414942.7763426774</v>
      </c>
      <c r="G30" s="51">
        <v>3624908.1963233487</v>
      </c>
      <c r="H30" s="51">
        <v>3891558.7795539205</v>
      </c>
      <c r="I30" s="51">
        <v>4173327.9279898545</v>
      </c>
      <c r="J30" s="51">
        <v>4341292.0460994532</v>
      </c>
      <c r="K30" s="51">
        <v>4523580.0409205211</v>
      </c>
      <c r="L30" s="51">
        <v>4429710.5719455928</v>
      </c>
    </row>
    <row r="31" spans="1:12">
      <c r="A31" s="89" t="s">
        <v>343</v>
      </c>
      <c r="B31" s="92">
        <v>253148</v>
      </c>
      <c r="C31" s="92">
        <v>299259.18968761759</v>
      </c>
      <c r="D31" s="92">
        <v>320972.40000000002</v>
      </c>
      <c r="E31" s="92">
        <v>356359</v>
      </c>
      <c r="F31" s="92">
        <v>390406.8</v>
      </c>
      <c r="G31" s="92">
        <v>424976</v>
      </c>
      <c r="H31" s="92">
        <v>467502</v>
      </c>
      <c r="I31" s="92">
        <v>480251</v>
      </c>
      <c r="J31" s="92">
        <v>532607</v>
      </c>
      <c r="K31" s="92">
        <v>554045</v>
      </c>
      <c r="L31" s="92">
        <v>544264</v>
      </c>
    </row>
    <row r="32" spans="1:12">
      <c r="A32" s="93" t="s">
        <v>344</v>
      </c>
      <c r="B32" s="51">
        <v>2748008.3408996137</v>
      </c>
      <c r="C32" s="51">
        <v>3023659.0928212577</v>
      </c>
      <c r="D32" s="51">
        <v>3253851.8554027062</v>
      </c>
      <c r="E32" s="51">
        <v>3539976.983970765</v>
      </c>
      <c r="F32" s="51">
        <v>3805349.5763426772</v>
      </c>
      <c r="G32" s="51">
        <v>4049884.1963233487</v>
      </c>
      <c r="H32" s="51">
        <v>4359060.77955392</v>
      </c>
      <c r="I32" s="51">
        <v>4653578.9279898545</v>
      </c>
      <c r="J32" s="51">
        <v>4873899.0460994532</v>
      </c>
      <c r="K32" s="51">
        <v>5077625.0409205211</v>
      </c>
      <c r="L32" s="51">
        <v>4973974.5719455928</v>
      </c>
    </row>
    <row r="34" spans="1:1">
      <c r="A34" s="48" t="s">
        <v>148</v>
      </c>
    </row>
    <row r="35" spans="1:1">
      <c r="A35" s="49" t="s">
        <v>102</v>
      </c>
    </row>
    <row r="36" spans="1:1">
      <c r="A36" s="49" t="s">
        <v>103</v>
      </c>
    </row>
    <row r="37" spans="1:1">
      <c r="A37" s="50" t="s">
        <v>104</v>
      </c>
    </row>
    <row r="38" spans="1:1">
      <c r="A38" s="49" t="s">
        <v>105</v>
      </c>
    </row>
    <row r="39" spans="1:1">
      <c r="A39" s="49" t="s">
        <v>106</v>
      </c>
    </row>
    <row r="40" spans="1:1">
      <c r="A40" s="49" t="s">
        <v>107</v>
      </c>
    </row>
    <row r="41" spans="1:1">
      <c r="A41" s="49" t="s">
        <v>108</v>
      </c>
    </row>
    <row r="42" spans="1:1">
      <c r="A42" s="49" t="s">
        <v>109</v>
      </c>
    </row>
    <row r="43" spans="1:1">
      <c r="A43" s="49" t="s">
        <v>110</v>
      </c>
    </row>
    <row r="44" spans="1:1">
      <c r="A44" s="49" t="s">
        <v>111</v>
      </c>
    </row>
    <row r="45" spans="1:1">
      <c r="A45" s="49" t="s">
        <v>112</v>
      </c>
    </row>
    <row r="46" spans="1:1">
      <c r="A46" s="49" t="s">
        <v>113</v>
      </c>
    </row>
    <row r="47" spans="1:1">
      <c r="A47" s="49" t="s">
        <v>114</v>
      </c>
    </row>
    <row r="48" spans="1:1">
      <c r="A48" s="49" t="s">
        <v>115</v>
      </c>
    </row>
  </sheetData>
  <hyperlinks>
    <hyperlink ref="B1" r:id="rId1"/>
    <hyperlink ref="B2" r:id="rId2"/>
  </hyperlinks>
  <pageMargins left="0.75" right="0.75" top="1" bottom="1" header="0.5" footer="0.5"/>
  <pageSetup paperSize="9" orientation="portrait" horizontalDpi="4294967292" verticalDpi="4294967292" r:id="rId3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0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7" sqref="K7"/>
    </sheetView>
  </sheetViews>
  <sheetFormatPr defaultRowHeight="14.5"/>
  <cols>
    <col min="1" max="1" width="21" style="148" customWidth="1"/>
    <col min="2" max="13" width="10.33203125" style="148" customWidth="1"/>
    <col min="14" max="16384" width="8.6640625" style="148"/>
  </cols>
  <sheetData>
    <row r="1" spans="1:14" ht="15" thickBot="1">
      <c r="A1" s="147" t="s">
        <v>438</v>
      </c>
      <c r="B1" s="147">
        <v>2010</v>
      </c>
      <c r="C1" s="147">
        <v>2011</v>
      </c>
      <c r="D1" s="147">
        <v>2012</v>
      </c>
      <c r="E1" s="147">
        <v>2013</v>
      </c>
      <c r="F1" s="147">
        <v>2014</v>
      </c>
      <c r="G1" s="147">
        <v>2015</v>
      </c>
      <c r="H1" s="147">
        <v>2016</v>
      </c>
      <c r="I1" s="147">
        <v>2017</v>
      </c>
      <c r="J1" s="147">
        <v>2018</v>
      </c>
      <c r="K1" s="147">
        <v>2019</v>
      </c>
      <c r="L1" s="147">
        <v>2020</v>
      </c>
      <c r="M1" s="147">
        <v>2021</v>
      </c>
      <c r="N1" s="147" t="s">
        <v>458</v>
      </c>
    </row>
    <row r="2" spans="1:14" ht="15" thickBot="1">
      <c r="A2" s="149" t="s">
        <v>439</v>
      </c>
      <c r="B2" s="150">
        <v>430</v>
      </c>
      <c r="C2" s="150">
        <v>627</v>
      </c>
      <c r="D2" s="150">
        <v>766</v>
      </c>
      <c r="E2" s="150">
        <v>513</v>
      </c>
      <c r="F2" s="150">
        <v>646</v>
      </c>
      <c r="G2" s="150">
        <v>266</v>
      </c>
      <c r="H2" s="150">
        <v>213</v>
      </c>
      <c r="I2" s="150">
        <v>182</v>
      </c>
      <c r="J2" s="150">
        <v>55</v>
      </c>
      <c r="K2" s="150">
        <v>181</v>
      </c>
      <c r="L2" s="150">
        <v>155</v>
      </c>
      <c r="M2" s="150">
        <v>627</v>
      </c>
      <c r="N2" s="150">
        <f>1257+593</f>
        <v>1850</v>
      </c>
    </row>
    <row r="3" spans="1:14" ht="15" thickBot="1">
      <c r="A3" s="149" t="s">
        <v>440</v>
      </c>
      <c r="B3" s="150">
        <v>0</v>
      </c>
      <c r="C3" s="150">
        <v>0</v>
      </c>
      <c r="D3" s="150">
        <v>0</v>
      </c>
      <c r="E3" s="150">
        <v>34</v>
      </c>
      <c r="F3" s="150">
        <v>14</v>
      </c>
      <c r="G3" s="150">
        <v>117</v>
      </c>
      <c r="H3" s="150">
        <v>100</v>
      </c>
      <c r="I3" s="150">
        <v>68</v>
      </c>
      <c r="J3" s="150">
        <v>58</v>
      </c>
      <c r="K3" s="150">
        <v>154</v>
      </c>
      <c r="L3" s="150">
        <v>92</v>
      </c>
      <c r="M3" s="150">
        <v>218</v>
      </c>
      <c r="N3" s="150">
        <f>112+93</f>
        <v>205</v>
      </c>
    </row>
    <row r="4" spans="1:14" ht="15" thickBot="1">
      <c r="A4" s="149" t="s">
        <v>441</v>
      </c>
      <c r="B4" s="150">
        <v>0</v>
      </c>
      <c r="C4" s="150">
        <v>0</v>
      </c>
      <c r="D4" s="150">
        <v>0</v>
      </c>
      <c r="E4" s="150">
        <v>0</v>
      </c>
      <c r="F4" s="150">
        <v>0</v>
      </c>
      <c r="G4" s="150">
        <v>124</v>
      </c>
      <c r="H4" s="150">
        <v>168</v>
      </c>
      <c r="I4" s="150">
        <v>121</v>
      </c>
      <c r="J4" s="150">
        <v>89</v>
      </c>
      <c r="K4" s="150">
        <v>72</v>
      </c>
      <c r="L4" s="150">
        <v>77</v>
      </c>
      <c r="M4" s="150">
        <v>51</v>
      </c>
      <c r="N4" s="150">
        <f>32+50</f>
        <v>82</v>
      </c>
    </row>
    <row r="5" spans="1:14" ht="15" thickBot="1">
      <c r="A5" s="151" t="s">
        <v>442</v>
      </c>
      <c r="B5" s="152">
        <v>48598</v>
      </c>
      <c r="C5" s="152">
        <v>56317</v>
      </c>
      <c r="D5" s="152">
        <v>68260</v>
      </c>
      <c r="E5" s="152">
        <v>79357</v>
      </c>
      <c r="F5" s="152">
        <v>78155</v>
      </c>
      <c r="G5" s="152">
        <v>70908</v>
      </c>
      <c r="H5" s="152">
        <v>63765</v>
      </c>
      <c r="I5" s="152">
        <v>65516</v>
      </c>
      <c r="J5" s="152">
        <v>62605</v>
      </c>
      <c r="K5" s="152">
        <v>55551</v>
      </c>
      <c r="L5" s="152">
        <v>35221</v>
      </c>
    </row>
    <row r="6" spans="1:14" ht="15" thickBot="1">
      <c r="A6" s="151" t="s">
        <v>443</v>
      </c>
      <c r="B6" s="152">
        <v>289911</v>
      </c>
      <c r="C6" s="152">
        <v>343489</v>
      </c>
      <c r="D6" s="152">
        <v>373022</v>
      </c>
      <c r="E6" s="152">
        <v>370392</v>
      </c>
      <c r="F6" s="152">
        <v>360122</v>
      </c>
      <c r="G6" s="152">
        <v>340982</v>
      </c>
      <c r="H6" s="152">
        <v>297019</v>
      </c>
      <c r="I6" s="152">
        <v>302227</v>
      </c>
      <c r="J6" s="152">
        <v>302440</v>
      </c>
      <c r="K6" s="152">
        <v>299421</v>
      </c>
      <c r="L6" s="152">
        <v>210996</v>
      </c>
    </row>
    <row r="7" spans="1:14" s="155" customFormat="1" ht="15" thickBot="1">
      <c r="A7" s="153" t="s">
        <v>444</v>
      </c>
      <c r="B7" s="154">
        <f>SUM(B2:B6)</f>
        <v>338939</v>
      </c>
      <c r="C7" s="154">
        <f t="shared" ref="C7:L7" si="0">SUM(C2:C6)</f>
        <v>400433</v>
      </c>
      <c r="D7" s="154">
        <f t="shared" si="0"/>
        <v>442048</v>
      </c>
      <c r="E7" s="154">
        <f t="shared" si="0"/>
        <v>450296</v>
      </c>
      <c r="F7" s="154">
        <f t="shared" si="0"/>
        <v>438937</v>
      </c>
      <c r="G7" s="154">
        <f>SUM(G2:G6)</f>
        <v>412397</v>
      </c>
      <c r="H7" s="154">
        <f t="shared" si="0"/>
        <v>361265</v>
      </c>
      <c r="I7" s="154">
        <f t="shared" si="0"/>
        <v>368114</v>
      </c>
      <c r="J7" s="154">
        <f t="shared" si="0"/>
        <v>365247</v>
      </c>
      <c r="K7" s="154">
        <f t="shared" si="0"/>
        <v>355379</v>
      </c>
      <c r="L7" s="154">
        <f t="shared" si="0"/>
        <v>246541</v>
      </c>
      <c r="M7" s="154">
        <v>303961</v>
      </c>
      <c r="N7" s="154">
        <v>176245</v>
      </c>
    </row>
    <row r="8" spans="1:14" ht="15" thickBot="1">
      <c r="E8" s="152"/>
      <c r="F8" s="152"/>
      <c r="G8" s="152"/>
      <c r="H8" s="152"/>
      <c r="I8" s="152"/>
      <c r="J8" s="152"/>
      <c r="K8" s="152"/>
    </row>
    <row r="10" spans="1:14" ht="15.5">
      <c r="A10" s="156" t="s">
        <v>445</v>
      </c>
      <c r="B10" s="157">
        <f t="shared" ref="B10:L10" si="1">SUM(B2:B4)/B7</f>
        <v>1.2686648629989467E-3</v>
      </c>
      <c r="C10" s="157">
        <f t="shared" si="1"/>
        <v>1.5658050160701042E-3</v>
      </c>
      <c r="D10" s="157">
        <f t="shared" si="1"/>
        <v>1.7328434921094543E-3</v>
      </c>
      <c r="E10" s="157">
        <f t="shared" si="1"/>
        <v>1.2147565157141081E-3</v>
      </c>
      <c r="F10" s="157">
        <f t="shared" si="1"/>
        <v>1.5036326397637929E-3</v>
      </c>
      <c r="G10" s="157">
        <f t="shared" si="1"/>
        <v>1.2293978860175995E-3</v>
      </c>
      <c r="H10" s="157">
        <f t="shared" si="1"/>
        <v>1.3314326048745381E-3</v>
      </c>
      <c r="I10" s="157">
        <f t="shared" si="1"/>
        <v>1.0078399626202753E-3</v>
      </c>
      <c r="J10" s="157">
        <f t="shared" si="1"/>
        <v>5.530504015091158E-4</v>
      </c>
      <c r="K10" s="157">
        <f t="shared" si="1"/>
        <v>1.1452561912774811E-3</v>
      </c>
      <c r="L10" s="157">
        <f t="shared" si="1"/>
        <v>1.3141830364929159E-3</v>
      </c>
      <c r="M10" s="157">
        <f t="shared" ref="M10:N10" si="2">SUM(M2:M4)/M7</f>
        <v>2.9477465859106926E-3</v>
      </c>
      <c r="N10" s="157">
        <f t="shared" si="2"/>
        <v>1.2125166671394932E-2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64"/>
  <sheetViews>
    <sheetView topLeftCell="H33" zoomScale="70" zoomScaleNormal="70" workbookViewId="0">
      <selection activeCell="W40" sqref="W40"/>
    </sheetView>
  </sheetViews>
  <sheetFormatPr defaultColWidth="11.1640625" defaultRowHeight="15.5"/>
  <cols>
    <col min="2" max="2" width="18" customWidth="1"/>
    <col min="3" max="3" width="15.33203125" customWidth="1"/>
    <col min="4" max="4" width="14" customWidth="1"/>
    <col min="5" max="5" width="15.83203125" customWidth="1"/>
    <col min="6" max="6" width="13.1640625" customWidth="1"/>
    <col min="7" max="7" width="16.5" customWidth="1"/>
    <col min="8" max="8" width="15.6640625" customWidth="1"/>
    <col min="9" max="9" width="16.33203125" customWidth="1"/>
    <col min="10" max="10" width="13.5" customWidth="1"/>
    <col min="13" max="13" width="9.1640625" customWidth="1"/>
  </cols>
  <sheetData>
    <row r="1" spans="1:38" hidden="1">
      <c r="A1" s="78" t="s">
        <v>246</v>
      </c>
    </row>
    <row r="2" spans="1:38" hidden="1">
      <c r="B2">
        <v>1983</v>
      </c>
      <c r="C2">
        <v>1984</v>
      </c>
      <c r="D2">
        <v>1985</v>
      </c>
      <c r="E2">
        <v>1986</v>
      </c>
      <c r="F2">
        <v>1987</v>
      </c>
      <c r="G2">
        <v>1988</v>
      </c>
      <c r="H2">
        <v>1989</v>
      </c>
      <c r="I2">
        <v>1990</v>
      </c>
      <c r="J2">
        <v>1991</v>
      </c>
      <c r="K2">
        <v>1992</v>
      </c>
      <c r="L2">
        <v>1993</v>
      </c>
      <c r="M2">
        <v>1994</v>
      </c>
      <c r="N2">
        <v>1995</v>
      </c>
      <c r="O2">
        <v>1996</v>
      </c>
      <c r="P2">
        <v>1997</v>
      </c>
      <c r="Q2">
        <v>1998</v>
      </c>
      <c r="R2">
        <v>1999</v>
      </c>
      <c r="S2">
        <v>2000</v>
      </c>
      <c r="T2">
        <v>2001</v>
      </c>
      <c r="U2">
        <v>2002</v>
      </c>
      <c r="V2">
        <v>2003</v>
      </c>
      <c r="W2">
        <v>2004</v>
      </c>
      <c r="X2">
        <v>2005</v>
      </c>
      <c r="Y2">
        <v>2006</v>
      </c>
      <c r="Z2">
        <v>2007</v>
      </c>
      <c r="AA2">
        <v>2008</v>
      </c>
      <c r="AB2">
        <v>2009</v>
      </c>
      <c r="AC2">
        <v>2010</v>
      </c>
      <c r="AD2">
        <v>2011</v>
      </c>
      <c r="AE2">
        <v>2012</v>
      </c>
      <c r="AF2">
        <v>2013</v>
      </c>
      <c r="AG2">
        <v>2014</v>
      </c>
      <c r="AH2">
        <v>2015</v>
      </c>
      <c r="AI2">
        <v>2016</v>
      </c>
      <c r="AJ2">
        <v>2017</v>
      </c>
      <c r="AK2">
        <v>2018</v>
      </c>
      <c r="AL2">
        <v>2019</v>
      </c>
    </row>
    <row r="3" spans="1:38" hidden="1">
      <c r="A3" s="9" t="s">
        <v>286</v>
      </c>
      <c r="B3">
        <v>2596</v>
      </c>
      <c r="D3">
        <v>2791</v>
      </c>
      <c r="F3">
        <v>2568</v>
      </c>
      <c r="H3">
        <v>2539</v>
      </c>
      <c r="J3">
        <v>2984</v>
      </c>
      <c r="L3">
        <v>2147</v>
      </c>
      <c r="P3">
        <v>2415</v>
      </c>
      <c r="T3">
        <v>3261</v>
      </c>
      <c r="V3">
        <v>3698</v>
      </c>
      <c r="W3">
        <v>4135</v>
      </c>
      <c r="X3">
        <v>4620</v>
      </c>
      <c r="Y3">
        <v>5077</v>
      </c>
      <c r="Z3">
        <v>5258</v>
      </c>
      <c r="AA3">
        <v>5458</v>
      </c>
      <c r="AB3">
        <v>5056</v>
      </c>
      <c r="AC3">
        <v>4595</v>
      </c>
      <c r="AD3">
        <v>4730</v>
      </c>
      <c r="AE3">
        <v>4829</v>
      </c>
      <c r="AF3">
        <v>4890</v>
      </c>
      <c r="AG3">
        <v>5298</v>
      </c>
      <c r="AH3">
        <v>5551</v>
      </c>
      <c r="AI3">
        <v>5715</v>
      </c>
      <c r="AJ3">
        <v>5891</v>
      </c>
      <c r="AK3" s="80"/>
    </row>
    <row r="4" spans="1:38" hidden="1">
      <c r="A4" t="s">
        <v>245</v>
      </c>
      <c r="B4" s="77">
        <v>0.79100000000000004</v>
      </c>
      <c r="C4" s="77"/>
      <c r="D4" s="77">
        <v>0.81899999999999995</v>
      </c>
      <c r="E4" s="77"/>
      <c r="F4" s="77">
        <v>0.73799999999999999</v>
      </c>
      <c r="G4" s="77"/>
      <c r="H4" s="77">
        <v>0.68300000000000005</v>
      </c>
      <c r="I4" s="77"/>
      <c r="J4" s="77">
        <v>0.81399999999999995</v>
      </c>
      <c r="K4" s="77"/>
      <c r="L4" s="77">
        <v>0.59099999999999997</v>
      </c>
      <c r="M4" s="77"/>
      <c r="N4" s="77"/>
      <c r="O4" s="77"/>
      <c r="P4" s="77">
        <v>0.58399999999999996</v>
      </c>
      <c r="Q4" s="77"/>
      <c r="R4" s="77"/>
      <c r="S4" s="77"/>
      <c r="T4" s="77">
        <v>0.71599999999999997</v>
      </c>
      <c r="U4" s="77"/>
      <c r="V4" s="77">
        <v>0.76100000000000001</v>
      </c>
      <c r="W4" s="77">
        <v>0.81299999999999994</v>
      </c>
      <c r="X4" s="77">
        <v>0.86299999999999999</v>
      </c>
      <c r="Y4" s="77">
        <v>0.89800000000000002</v>
      </c>
      <c r="Z4" s="77">
        <v>0.88300000000000001</v>
      </c>
      <c r="AA4" s="77">
        <v>0.88800000000000001</v>
      </c>
      <c r="AB4" s="77">
        <v>0.83599999999999997</v>
      </c>
      <c r="AC4" s="77">
        <v>0.73699999999999999</v>
      </c>
      <c r="AD4" s="77">
        <v>0.73499999999999999</v>
      </c>
      <c r="AE4" s="77">
        <v>0.73399999999999999</v>
      </c>
      <c r="AF4" s="77">
        <v>0.72499999999999998</v>
      </c>
      <c r="AG4" s="77">
        <v>0.77100000000000002</v>
      </c>
      <c r="AH4" s="77">
        <v>0.79800000000000004</v>
      </c>
      <c r="AI4" s="77">
        <v>0.81899999999999995</v>
      </c>
      <c r="AJ4" s="77">
        <v>0.83199999999999996</v>
      </c>
      <c r="AK4" s="77"/>
    </row>
    <row r="5" spans="1:38" hidden="1"/>
    <row r="6" spans="1:38" hidden="1"/>
    <row r="7" spans="1:38" hidden="1">
      <c r="A7" s="78" t="s">
        <v>247</v>
      </c>
    </row>
    <row r="8" spans="1:38" hidden="1">
      <c r="A8" t="s">
        <v>248</v>
      </c>
      <c r="C8" t="s">
        <v>249</v>
      </c>
    </row>
    <row r="9" spans="1:38" hidden="1"/>
    <row r="10" spans="1:38" hidden="1">
      <c r="B10" s="82" t="s">
        <v>250</v>
      </c>
      <c r="C10" t="s">
        <v>251</v>
      </c>
      <c r="D10" t="s">
        <v>252</v>
      </c>
      <c r="E10" t="s">
        <v>253</v>
      </c>
      <c r="F10" t="s">
        <v>254</v>
      </c>
      <c r="G10" t="s">
        <v>255</v>
      </c>
      <c r="H10" t="s">
        <v>256</v>
      </c>
      <c r="I10" t="s">
        <v>257</v>
      </c>
      <c r="J10" t="s">
        <v>258</v>
      </c>
      <c r="K10" t="s">
        <v>259</v>
      </c>
      <c r="L10" t="s">
        <v>260</v>
      </c>
      <c r="M10" t="s">
        <v>261</v>
      </c>
      <c r="N10" t="s">
        <v>262</v>
      </c>
      <c r="O10" t="s">
        <v>263</v>
      </c>
      <c r="P10" t="s">
        <v>264</v>
      </c>
      <c r="Q10" t="s">
        <v>265</v>
      </c>
      <c r="R10" t="s">
        <v>266</v>
      </c>
      <c r="S10" t="s">
        <v>272</v>
      </c>
      <c r="T10" t="s">
        <v>273</v>
      </c>
    </row>
    <row r="11" spans="1:38" hidden="1">
      <c r="A11" t="s">
        <v>267</v>
      </c>
      <c r="B11">
        <v>55.8</v>
      </c>
      <c r="C11">
        <v>54.8</v>
      </c>
      <c r="D11">
        <v>48.6</v>
      </c>
      <c r="E11">
        <v>43.9</v>
      </c>
      <c r="F11">
        <v>44.8</v>
      </c>
      <c r="G11">
        <v>42.7</v>
      </c>
      <c r="H11">
        <v>42.6</v>
      </c>
      <c r="I11">
        <v>42.5</v>
      </c>
      <c r="J11">
        <v>40.1</v>
      </c>
      <c r="K11">
        <v>39</v>
      </c>
      <c r="L11">
        <v>38.299999999999997</v>
      </c>
      <c r="M11">
        <v>42.4</v>
      </c>
      <c r="N11">
        <v>40.799999999999997</v>
      </c>
      <c r="O11">
        <v>38.9</v>
      </c>
      <c r="P11">
        <v>39.4</v>
      </c>
      <c r="Q11">
        <v>41.5</v>
      </c>
      <c r="R11">
        <v>41</v>
      </c>
      <c r="S11">
        <v>39.299999999999997</v>
      </c>
      <c r="T11">
        <v>31</v>
      </c>
    </row>
    <row r="12" spans="1:38" hidden="1">
      <c r="A12" t="s">
        <v>268</v>
      </c>
      <c r="B12">
        <v>36.4</v>
      </c>
      <c r="C12">
        <v>34</v>
      </c>
      <c r="D12">
        <v>35.6</v>
      </c>
      <c r="E12">
        <v>38.200000000000003</v>
      </c>
      <c r="F12">
        <v>40.4</v>
      </c>
      <c r="G12">
        <v>45.7</v>
      </c>
      <c r="H12">
        <v>45.1</v>
      </c>
      <c r="I12">
        <v>44.4</v>
      </c>
      <c r="J12">
        <v>44.5</v>
      </c>
      <c r="K12">
        <v>43.1</v>
      </c>
      <c r="L12">
        <v>45.4</v>
      </c>
      <c r="M12">
        <v>42.9</v>
      </c>
      <c r="N12">
        <v>43.9</v>
      </c>
      <c r="O12">
        <v>44.6</v>
      </c>
      <c r="P12">
        <v>46</v>
      </c>
      <c r="Q12">
        <v>46.7</v>
      </c>
      <c r="R12">
        <v>47.5</v>
      </c>
      <c r="S12">
        <v>6</v>
      </c>
      <c r="T12">
        <v>5.4</v>
      </c>
    </row>
    <row r="13" spans="1:38" hidden="1">
      <c r="A13" t="s">
        <v>269</v>
      </c>
      <c r="B13">
        <v>6.1</v>
      </c>
      <c r="C13">
        <v>10.9</v>
      </c>
      <c r="D13">
        <v>15.3</v>
      </c>
      <c r="E13">
        <v>13.6</v>
      </c>
      <c r="F13">
        <v>10.6</v>
      </c>
      <c r="G13">
        <v>10.7</v>
      </c>
      <c r="H13">
        <v>11.4</v>
      </c>
      <c r="I13">
        <v>12.1</v>
      </c>
      <c r="J13">
        <v>12.1</v>
      </c>
      <c r="K13">
        <v>15</v>
      </c>
      <c r="L13">
        <v>13.1</v>
      </c>
      <c r="M13">
        <v>12.9</v>
      </c>
      <c r="N13">
        <v>12.2</v>
      </c>
      <c r="O13">
        <v>11.7</v>
      </c>
      <c r="P13">
        <v>11.7</v>
      </c>
      <c r="Q13">
        <v>10.199999999999999</v>
      </c>
      <c r="R13">
        <v>10.9</v>
      </c>
    </row>
    <row r="14" spans="1:38" hidden="1">
      <c r="A14" t="s">
        <v>270</v>
      </c>
      <c r="B14">
        <v>1.7</v>
      </c>
      <c r="C14">
        <v>0.3</v>
      </c>
      <c r="D14">
        <v>0.5</v>
      </c>
      <c r="E14">
        <v>4.4000000000000004</v>
      </c>
      <c r="F14">
        <v>4.2</v>
      </c>
      <c r="G14">
        <v>1</v>
      </c>
      <c r="H14">
        <v>0.8</v>
      </c>
      <c r="I14">
        <v>0</v>
      </c>
      <c r="J14">
        <v>3.3</v>
      </c>
      <c r="K14">
        <v>2.9</v>
      </c>
      <c r="L14">
        <v>3.2</v>
      </c>
      <c r="M14">
        <v>2.8</v>
      </c>
      <c r="N14">
        <v>3.1</v>
      </c>
      <c r="O14">
        <v>2.9</v>
      </c>
      <c r="P14">
        <v>2.9</v>
      </c>
      <c r="Q14">
        <v>1.7</v>
      </c>
      <c r="R14">
        <v>2.1</v>
      </c>
    </row>
    <row r="15" spans="1:38" hidden="1">
      <c r="B15">
        <f>SUM(B11:B14)</f>
        <v>99.999999999999986</v>
      </c>
      <c r="C15">
        <f t="shared" ref="C15:R15" si="0">SUM(C11:C14)</f>
        <v>100</v>
      </c>
      <c r="D15">
        <f t="shared" si="0"/>
        <v>100</v>
      </c>
      <c r="E15">
        <f t="shared" si="0"/>
        <v>100.1</v>
      </c>
      <c r="F15">
        <f t="shared" si="0"/>
        <v>99.999999999999986</v>
      </c>
      <c r="G15">
        <f t="shared" si="0"/>
        <v>100.10000000000001</v>
      </c>
      <c r="H15">
        <f t="shared" si="0"/>
        <v>99.9</v>
      </c>
      <c r="I15">
        <f t="shared" si="0"/>
        <v>99</v>
      </c>
      <c r="J15">
        <f t="shared" si="0"/>
        <v>99.999999999999986</v>
      </c>
      <c r="K15">
        <f t="shared" si="0"/>
        <v>100</v>
      </c>
      <c r="L15">
        <f t="shared" si="0"/>
        <v>99.999999999999986</v>
      </c>
      <c r="M15">
        <f t="shared" si="0"/>
        <v>101</v>
      </c>
      <c r="N15">
        <f t="shared" si="0"/>
        <v>99.999999999999986</v>
      </c>
      <c r="O15">
        <f t="shared" si="0"/>
        <v>98.100000000000009</v>
      </c>
      <c r="P15">
        <f t="shared" si="0"/>
        <v>100.00000000000001</v>
      </c>
      <c r="Q15">
        <f t="shared" si="0"/>
        <v>100.10000000000001</v>
      </c>
      <c r="R15">
        <f t="shared" si="0"/>
        <v>101.5</v>
      </c>
    </row>
    <row r="16" spans="1:38" hidden="1"/>
    <row r="17" spans="1:13" hidden="1"/>
    <row r="19" spans="1:13">
      <c r="A19" s="78" t="s">
        <v>290</v>
      </c>
      <c r="B19" s="78"/>
      <c r="C19" s="78" t="s">
        <v>291</v>
      </c>
      <c r="D19" s="127" t="s">
        <v>292</v>
      </c>
      <c r="E19" s="127"/>
      <c r="F19" s="127"/>
      <c r="G19" s="127"/>
      <c r="H19" s="127"/>
      <c r="I19" s="127"/>
      <c r="J19" s="127"/>
      <c r="K19" s="127"/>
    </row>
    <row r="20" spans="1:13">
      <c r="B20" t="str">
        <f t="shared" ref="B20:K20" si="1">K10</f>
        <v>2010/2011</v>
      </c>
      <c r="C20" t="str">
        <f t="shared" si="1"/>
        <v>2011/2012</v>
      </c>
      <c r="D20" t="str">
        <f t="shared" si="1"/>
        <v>2012/2013</v>
      </c>
      <c r="E20" t="str">
        <f t="shared" si="1"/>
        <v>2013/2014</v>
      </c>
      <c r="F20" t="str">
        <f t="shared" si="1"/>
        <v>2014/2015</v>
      </c>
      <c r="G20" t="str">
        <f t="shared" si="1"/>
        <v>2015/2016</v>
      </c>
      <c r="H20" t="str">
        <f t="shared" si="1"/>
        <v>2016/2017</v>
      </c>
      <c r="I20" t="str">
        <f t="shared" si="1"/>
        <v>2017/2018</v>
      </c>
      <c r="J20" t="str">
        <f t="shared" si="1"/>
        <v>2018/2019</v>
      </c>
      <c r="K20" t="str">
        <f t="shared" si="1"/>
        <v>2019/2020</v>
      </c>
    </row>
    <row r="21" spans="1:13">
      <c r="A21" t="s">
        <v>287</v>
      </c>
      <c r="B21">
        <v>20253805</v>
      </c>
      <c r="C21">
        <v>22209192</v>
      </c>
      <c r="D21">
        <v>23871219</v>
      </c>
      <c r="E21">
        <v>25660573</v>
      </c>
      <c r="F21">
        <v>29344977</v>
      </c>
      <c r="G21">
        <v>32366679</v>
      </c>
      <c r="H21">
        <v>35692973</v>
      </c>
      <c r="I21">
        <v>38724590</v>
      </c>
      <c r="J21">
        <v>36783968</v>
      </c>
      <c r="K21">
        <v>34484862</v>
      </c>
    </row>
    <row r="22" spans="1:13">
      <c r="A22" t="s">
        <v>288</v>
      </c>
      <c r="B22">
        <v>0.66</v>
      </c>
      <c r="C22">
        <v>0.67</v>
      </c>
      <c r="D22">
        <v>0.67</v>
      </c>
      <c r="E22">
        <v>0.66</v>
      </c>
      <c r="F22">
        <v>0.71</v>
      </c>
      <c r="G22">
        <v>0.73</v>
      </c>
      <c r="H22">
        <v>0.75</v>
      </c>
      <c r="I22">
        <v>0.76</v>
      </c>
      <c r="J22">
        <v>0.69</v>
      </c>
      <c r="K22">
        <v>0.62</v>
      </c>
    </row>
    <row r="28" spans="1:13" ht="31">
      <c r="B28" s="79" t="s">
        <v>268</v>
      </c>
      <c r="C28" s="79" t="s">
        <v>274</v>
      </c>
      <c r="D28" s="79" t="s">
        <v>275</v>
      </c>
      <c r="E28" s="79" t="s">
        <v>267</v>
      </c>
      <c r="F28" s="79" t="s">
        <v>276</v>
      </c>
      <c r="G28" s="79" t="s">
        <v>277</v>
      </c>
      <c r="M28" t="s">
        <v>326</v>
      </c>
    </row>
    <row r="29" spans="1:13">
      <c r="A29" s="81" t="s">
        <v>259</v>
      </c>
      <c r="B29">
        <v>5</v>
      </c>
      <c r="C29">
        <v>17.8</v>
      </c>
      <c r="D29">
        <v>26.8</v>
      </c>
      <c r="E29">
        <v>49.7</v>
      </c>
      <c r="F29">
        <v>0.8</v>
      </c>
      <c r="G29">
        <f>B21</f>
        <v>20253805</v>
      </c>
    </row>
    <row r="30" spans="1:13">
      <c r="A30" s="81" t="s">
        <v>260</v>
      </c>
      <c r="B30">
        <v>5.6</v>
      </c>
      <c r="C30">
        <v>16.8</v>
      </c>
      <c r="D30">
        <v>29.8</v>
      </c>
      <c r="E30">
        <v>47.1</v>
      </c>
      <c r="F30">
        <v>0.8</v>
      </c>
      <c r="G30">
        <f>C21</f>
        <v>22209192</v>
      </c>
    </row>
    <row r="31" spans="1:13">
      <c r="A31" t="s">
        <v>278</v>
      </c>
      <c r="B31">
        <v>6</v>
      </c>
      <c r="C31">
        <v>16.899999999999999</v>
      </c>
      <c r="D31">
        <v>30.7</v>
      </c>
      <c r="E31">
        <v>44.3</v>
      </c>
      <c r="F31">
        <v>2.1</v>
      </c>
      <c r="G31">
        <f>D21</f>
        <v>23871219</v>
      </c>
    </row>
    <row r="32" spans="1:13">
      <c r="A32" t="s">
        <v>279</v>
      </c>
      <c r="B32">
        <v>6.6</v>
      </c>
      <c r="C32">
        <v>16.8</v>
      </c>
      <c r="D32">
        <v>28.4</v>
      </c>
      <c r="E32">
        <v>45.9</v>
      </c>
      <c r="F32">
        <v>2.2999999999999998</v>
      </c>
      <c r="G32">
        <f>E21</f>
        <v>25660573</v>
      </c>
    </row>
    <row r="33" spans="1:9">
      <c r="A33" t="s">
        <v>280</v>
      </c>
      <c r="B33">
        <v>6.5</v>
      </c>
      <c r="C33">
        <v>17.100000000000001</v>
      </c>
      <c r="D33">
        <v>28.5</v>
      </c>
      <c r="E33">
        <v>45.3</v>
      </c>
      <c r="F33">
        <v>2.7</v>
      </c>
      <c r="G33">
        <f>F21</f>
        <v>29344977</v>
      </c>
    </row>
    <row r="34" spans="1:9">
      <c r="A34" t="s">
        <v>281</v>
      </c>
      <c r="B34">
        <v>6.2</v>
      </c>
      <c r="C34">
        <v>17.8</v>
      </c>
      <c r="D34">
        <v>30.5</v>
      </c>
      <c r="E34">
        <v>42.7</v>
      </c>
      <c r="F34">
        <v>2.8</v>
      </c>
      <c r="G34">
        <f>G21</f>
        <v>32366679</v>
      </c>
    </row>
    <row r="35" spans="1:9">
      <c r="A35" t="s">
        <v>282</v>
      </c>
      <c r="B35">
        <v>5.9</v>
      </c>
      <c r="C35">
        <v>17.2</v>
      </c>
      <c r="D35">
        <v>32.700000000000003</v>
      </c>
      <c r="E35">
        <v>41.4</v>
      </c>
      <c r="F35">
        <v>2.9</v>
      </c>
      <c r="G35">
        <f>H21</f>
        <v>35692973</v>
      </c>
    </row>
    <row r="36" spans="1:9">
      <c r="A36" t="s">
        <v>283</v>
      </c>
      <c r="B36">
        <v>6</v>
      </c>
      <c r="C36">
        <v>16.3</v>
      </c>
      <c r="D36">
        <v>33.6</v>
      </c>
      <c r="E36">
        <v>41</v>
      </c>
      <c r="F36">
        <v>3.1</v>
      </c>
      <c r="G36">
        <f>I21</f>
        <v>38724590</v>
      </c>
    </row>
    <row r="37" spans="1:9">
      <c r="A37" t="s">
        <v>284</v>
      </c>
      <c r="B37">
        <v>6</v>
      </c>
      <c r="C37">
        <v>14.8</v>
      </c>
      <c r="D37">
        <v>35.799999999999997</v>
      </c>
      <c r="E37">
        <v>39.299999999999997</v>
      </c>
      <c r="F37">
        <v>4</v>
      </c>
      <c r="G37">
        <f>J21</f>
        <v>36783968</v>
      </c>
    </row>
    <row r="38" spans="1:9">
      <c r="A38" t="s">
        <v>285</v>
      </c>
      <c r="B38">
        <v>5.5</v>
      </c>
      <c r="C38">
        <v>18</v>
      </c>
      <c r="D38">
        <v>41.1</v>
      </c>
      <c r="E38">
        <v>31</v>
      </c>
      <c r="F38">
        <v>4.4000000000000004</v>
      </c>
      <c r="G38">
        <f>K21</f>
        <v>34484862</v>
      </c>
    </row>
    <row r="40" spans="1:9" ht="77.5">
      <c r="B40" s="79" t="s">
        <v>268</v>
      </c>
      <c r="C40" s="79" t="s">
        <v>454</v>
      </c>
      <c r="D40" s="79" t="s">
        <v>455</v>
      </c>
      <c r="E40" s="79" t="s">
        <v>267</v>
      </c>
      <c r="F40" s="79" t="s">
        <v>457</v>
      </c>
      <c r="G40" s="79" t="s">
        <v>456</v>
      </c>
      <c r="H40" s="79" t="s">
        <v>277</v>
      </c>
      <c r="I40" s="79" t="s">
        <v>315</v>
      </c>
    </row>
    <row r="41" spans="1:9">
      <c r="A41" s="81" t="s">
        <v>259</v>
      </c>
      <c r="B41">
        <f t="shared" ref="B41:F50" si="2">$G29*B29/100</f>
        <v>1012690.25</v>
      </c>
      <c r="C41">
        <f t="shared" si="2"/>
        <v>3605177.29</v>
      </c>
      <c r="D41">
        <f t="shared" si="2"/>
        <v>5428019.7400000002</v>
      </c>
      <c r="E41">
        <f t="shared" si="2"/>
        <v>10066141.085000001</v>
      </c>
      <c r="F41">
        <f t="shared" si="2"/>
        <v>162030.44</v>
      </c>
      <c r="G41" s="145">
        <f>B22/100</f>
        <v>6.6E-3</v>
      </c>
      <c r="H41">
        <f>SUM(B41:F41)</f>
        <v>20274058.805000003</v>
      </c>
      <c r="I41">
        <f>B41+C41+D41</f>
        <v>10045887.280000001</v>
      </c>
    </row>
    <row r="42" spans="1:9">
      <c r="A42" s="81" t="s">
        <v>260</v>
      </c>
      <c r="B42">
        <f t="shared" si="2"/>
        <v>1243714.7519999999</v>
      </c>
      <c r="C42">
        <f t="shared" si="2"/>
        <v>3731144.2560000001</v>
      </c>
      <c r="D42">
        <f t="shared" si="2"/>
        <v>6618339.216</v>
      </c>
      <c r="E42">
        <f t="shared" si="2"/>
        <v>10460529.432</v>
      </c>
      <c r="F42">
        <f t="shared" si="2"/>
        <v>177673.53600000002</v>
      </c>
      <c r="G42" s="145">
        <f>C22/100</f>
        <v>6.7000000000000002E-3</v>
      </c>
      <c r="H42">
        <f t="shared" ref="H42:H50" si="3">SUM(B42:F42)</f>
        <v>22231401.191999998</v>
      </c>
      <c r="I42">
        <f t="shared" ref="I42:I50" si="4">B42+C42+D42</f>
        <v>11593198.223999999</v>
      </c>
    </row>
    <row r="43" spans="1:9">
      <c r="A43" t="s">
        <v>278</v>
      </c>
      <c r="B43">
        <f t="shared" si="2"/>
        <v>1432273.14</v>
      </c>
      <c r="C43">
        <f t="shared" si="2"/>
        <v>4034236.0109999995</v>
      </c>
      <c r="D43">
        <f t="shared" si="2"/>
        <v>7328464.2329999991</v>
      </c>
      <c r="E43">
        <f t="shared" si="2"/>
        <v>10574950.016999999</v>
      </c>
      <c r="F43">
        <f t="shared" si="2"/>
        <v>501295.59899999999</v>
      </c>
      <c r="G43" s="145">
        <f>D22/100</f>
        <v>6.7000000000000002E-3</v>
      </c>
      <c r="H43">
        <f t="shared" si="3"/>
        <v>23871219</v>
      </c>
      <c r="I43">
        <f t="shared" si="4"/>
        <v>12794973.384</v>
      </c>
    </row>
    <row r="44" spans="1:9">
      <c r="A44" t="s">
        <v>279</v>
      </c>
      <c r="B44">
        <f t="shared" si="2"/>
        <v>1693597.8179999997</v>
      </c>
      <c r="C44">
        <f t="shared" si="2"/>
        <v>4310976.2640000004</v>
      </c>
      <c r="D44">
        <f t="shared" si="2"/>
        <v>7287602.7319999989</v>
      </c>
      <c r="E44">
        <f t="shared" si="2"/>
        <v>11778203.007000001</v>
      </c>
      <c r="F44">
        <f t="shared" si="2"/>
        <v>590193.179</v>
      </c>
      <c r="G44" s="145">
        <f>E22/100</f>
        <v>6.6E-3</v>
      </c>
      <c r="H44">
        <f t="shared" si="3"/>
        <v>25660573.000000004</v>
      </c>
      <c r="I44">
        <f t="shared" si="4"/>
        <v>13292176.813999999</v>
      </c>
    </row>
    <row r="45" spans="1:9">
      <c r="A45" t="s">
        <v>280</v>
      </c>
      <c r="B45">
        <f t="shared" si="2"/>
        <v>1907423.5049999999</v>
      </c>
      <c r="C45">
        <f t="shared" si="2"/>
        <v>5017991.0670000007</v>
      </c>
      <c r="D45">
        <f t="shared" si="2"/>
        <v>8363318.4450000003</v>
      </c>
      <c r="E45">
        <f t="shared" si="2"/>
        <v>13293274.580999998</v>
      </c>
      <c r="F45">
        <f t="shared" si="2"/>
        <v>792314.37900000007</v>
      </c>
      <c r="G45" s="145">
        <f>F22/100</f>
        <v>7.0999999999999995E-3</v>
      </c>
      <c r="H45">
        <f t="shared" si="3"/>
        <v>29374321.976999998</v>
      </c>
      <c r="I45">
        <f t="shared" si="4"/>
        <v>15288733.017000001</v>
      </c>
    </row>
    <row r="46" spans="1:9">
      <c r="A46" t="s">
        <v>281</v>
      </c>
      <c r="B46">
        <f t="shared" si="2"/>
        <v>2006734.0980000002</v>
      </c>
      <c r="C46">
        <f t="shared" si="2"/>
        <v>5761268.8620000007</v>
      </c>
      <c r="D46">
        <f t="shared" si="2"/>
        <v>9871837.0950000007</v>
      </c>
      <c r="E46">
        <f t="shared" si="2"/>
        <v>13820571.933000002</v>
      </c>
      <c r="F46">
        <f t="shared" si="2"/>
        <v>906267.01199999987</v>
      </c>
      <c r="G46" s="145">
        <f>G22/100</f>
        <v>7.3000000000000001E-3</v>
      </c>
      <c r="H46">
        <f t="shared" si="3"/>
        <v>32366679</v>
      </c>
      <c r="I46">
        <f t="shared" si="4"/>
        <v>17639840.055</v>
      </c>
    </row>
    <row r="47" spans="1:9">
      <c r="A47" t="s">
        <v>282</v>
      </c>
      <c r="B47">
        <f t="shared" si="2"/>
        <v>2105885.4070000001</v>
      </c>
      <c r="C47">
        <f t="shared" si="2"/>
        <v>6139191.3560000006</v>
      </c>
      <c r="D47">
        <f t="shared" si="2"/>
        <v>11671602.171000002</v>
      </c>
      <c r="E47">
        <f t="shared" si="2"/>
        <v>14776890.822000001</v>
      </c>
      <c r="F47">
        <f t="shared" si="2"/>
        <v>1035096.2170000001</v>
      </c>
      <c r="G47" s="145">
        <f>H22/100</f>
        <v>7.4999999999999997E-3</v>
      </c>
      <c r="H47">
        <f t="shared" si="3"/>
        <v>35728665.972999997</v>
      </c>
      <c r="I47">
        <f t="shared" si="4"/>
        <v>19916678.934</v>
      </c>
    </row>
    <row r="48" spans="1:9">
      <c r="A48" t="s">
        <v>283</v>
      </c>
      <c r="B48">
        <f t="shared" si="2"/>
        <v>2323475.4</v>
      </c>
      <c r="C48">
        <f t="shared" si="2"/>
        <v>6312108.1699999999</v>
      </c>
      <c r="D48">
        <f t="shared" si="2"/>
        <v>13011462.24</v>
      </c>
      <c r="E48">
        <f t="shared" si="2"/>
        <v>15877081.9</v>
      </c>
      <c r="F48">
        <f t="shared" si="2"/>
        <v>1200462.29</v>
      </c>
      <c r="G48" s="145">
        <f>I22/100</f>
        <v>7.6E-3</v>
      </c>
      <c r="H48">
        <f t="shared" si="3"/>
        <v>38724590</v>
      </c>
      <c r="I48">
        <f t="shared" si="4"/>
        <v>21647045.810000002</v>
      </c>
    </row>
    <row r="49" spans="1:11">
      <c r="A49" t="s">
        <v>284</v>
      </c>
      <c r="B49">
        <f t="shared" si="2"/>
        <v>2207038.08</v>
      </c>
      <c r="C49">
        <f t="shared" si="2"/>
        <v>5444027.2639999995</v>
      </c>
      <c r="D49">
        <f t="shared" si="2"/>
        <v>13168660.543999998</v>
      </c>
      <c r="E49">
        <f t="shared" si="2"/>
        <v>14456099.423999999</v>
      </c>
      <c r="F49">
        <f t="shared" si="2"/>
        <v>1471358.72</v>
      </c>
      <c r="G49" s="145">
        <f>J22/100</f>
        <v>6.8999999999999999E-3</v>
      </c>
      <c r="H49">
        <f t="shared" si="3"/>
        <v>36747184.03199999</v>
      </c>
      <c r="I49">
        <f t="shared" si="4"/>
        <v>20819725.887999997</v>
      </c>
    </row>
    <row r="50" spans="1:11">
      <c r="A50" t="s">
        <v>285</v>
      </c>
      <c r="B50">
        <f t="shared" si="2"/>
        <v>1896667.41</v>
      </c>
      <c r="C50">
        <f t="shared" si="2"/>
        <v>6207275.1600000001</v>
      </c>
      <c r="D50">
        <f t="shared" si="2"/>
        <v>14173278.282</v>
      </c>
      <c r="E50">
        <f t="shared" si="2"/>
        <v>10690307.220000001</v>
      </c>
      <c r="F50">
        <f t="shared" si="2"/>
        <v>1517333.9280000001</v>
      </c>
      <c r="G50" s="145">
        <f>K22/100</f>
        <v>6.1999999999999998E-3</v>
      </c>
      <c r="H50">
        <f t="shared" si="3"/>
        <v>34484862</v>
      </c>
      <c r="I50">
        <f t="shared" si="4"/>
        <v>22277220.851999998</v>
      </c>
    </row>
    <row r="51" spans="1:11">
      <c r="I51">
        <f>((I50-I41)/I41)/9</f>
        <v>0.13528292978771658</v>
      </c>
    </row>
    <row r="55" spans="1:11">
      <c r="B55" s="78" t="s">
        <v>323</v>
      </c>
    </row>
    <row r="56" spans="1:11">
      <c r="B56" s="81" t="s">
        <v>259</v>
      </c>
      <c r="C56" t="s">
        <v>260</v>
      </c>
      <c r="D56" t="s">
        <v>316</v>
      </c>
      <c r="E56" t="s">
        <v>317</v>
      </c>
      <c r="F56" t="s">
        <v>318</v>
      </c>
      <c r="G56" t="s">
        <v>319</v>
      </c>
      <c r="H56" t="s">
        <v>320</v>
      </c>
      <c r="I56" t="s">
        <v>283</v>
      </c>
      <c r="J56" t="s">
        <v>321</v>
      </c>
      <c r="K56" t="s">
        <v>322</v>
      </c>
    </row>
    <row r="57" spans="1:11">
      <c r="A57" t="s">
        <v>268</v>
      </c>
      <c r="B57">
        <v>1315240</v>
      </c>
      <c r="C57">
        <v>1522638</v>
      </c>
      <c r="D57">
        <v>1692076</v>
      </c>
      <c r="E57">
        <v>1887396</v>
      </c>
      <c r="F57">
        <v>1997987</v>
      </c>
      <c r="G57">
        <v>2013021</v>
      </c>
      <c r="H57">
        <v>1962229</v>
      </c>
      <c r="I57">
        <v>2061836</v>
      </c>
      <c r="J57">
        <v>1896003</v>
      </c>
      <c r="K57">
        <v>1545174</v>
      </c>
    </row>
    <row r="58" spans="1:11">
      <c r="A58" t="s">
        <v>274</v>
      </c>
      <c r="B58">
        <v>4676600</v>
      </c>
      <c r="C58">
        <v>4595853</v>
      </c>
      <c r="D58">
        <v>4738958</v>
      </c>
      <c r="E58">
        <v>4787083</v>
      </c>
      <c r="F58">
        <v>5282204</v>
      </c>
      <c r="G58">
        <v>5740897</v>
      </c>
      <c r="H58">
        <v>5737315</v>
      </c>
      <c r="I58">
        <v>5596638</v>
      </c>
      <c r="J58">
        <v>4642214</v>
      </c>
      <c r="K58">
        <v>5058005</v>
      </c>
    </row>
    <row r="59" spans="1:11">
      <c r="A59" t="s">
        <v>275</v>
      </c>
      <c r="B59">
        <v>7054653</v>
      </c>
      <c r="C59">
        <v>8144127</v>
      </c>
      <c r="D59">
        <v>8631773</v>
      </c>
      <c r="E59">
        <v>8110358</v>
      </c>
      <c r="F59">
        <v>8842156</v>
      </c>
      <c r="G59">
        <v>9876623</v>
      </c>
      <c r="H59">
        <v>10901375</v>
      </c>
      <c r="I59">
        <v>11532964</v>
      </c>
      <c r="J59">
        <v>11241762</v>
      </c>
      <c r="K59">
        <v>11570353</v>
      </c>
    </row>
    <row r="60" spans="1:11">
      <c r="A60" t="s">
        <v>267</v>
      </c>
      <c r="B60">
        <v>13081666</v>
      </c>
      <c r="C60">
        <v>12894165</v>
      </c>
      <c r="D60">
        <v>12442685</v>
      </c>
      <c r="E60">
        <v>13103667</v>
      </c>
      <c r="F60">
        <v>14028004</v>
      </c>
      <c r="G60">
        <v>13814995</v>
      </c>
      <c r="H60">
        <v>13820449</v>
      </c>
      <c r="I60">
        <v>14058812</v>
      </c>
      <c r="J60">
        <v>12320234</v>
      </c>
      <c r="K60">
        <v>8735099</v>
      </c>
    </row>
    <row r="61" spans="1:11">
      <c r="A61" t="s">
        <v>276</v>
      </c>
      <c r="B61">
        <v>211759</v>
      </c>
      <c r="C61">
        <v>210226</v>
      </c>
      <c r="D61">
        <v>593056</v>
      </c>
      <c r="E61">
        <v>648536</v>
      </c>
      <c r="F61">
        <v>821959</v>
      </c>
      <c r="G61">
        <v>891142</v>
      </c>
      <c r="H61">
        <v>951469</v>
      </c>
      <c r="I61">
        <v>1078231</v>
      </c>
      <c r="J61">
        <v>1266918</v>
      </c>
      <c r="K61">
        <v>1231799</v>
      </c>
    </row>
    <row r="62" spans="1:11">
      <c r="A62" t="str">
        <f>G40</f>
        <v>Gross domestic expenditure on R&amp;D (in percentage of GDP)</v>
      </c>
      <c r="B62">
        <f>G41</f>
        <v>6.6E-3</v>
      </c>
      <c r="C62">
        <f>G42</f>
        <v>6.7000000000000002E-3</v>
      </c>
      <c r="D62">
        <f>G43</f>
        <v>6.7000000000000002E-3</v>
      </c>
      <c r="E62">
        <f>G44</f>
        <v>6.6E-3</v>
      </c>
      <c r="F62">
        <f>G45</f>
        <v>7.0999999999999995E-3</v>
      </c>
      <c r="G62">
        <f>G46</f>
        <v>7.3000000000000001E-3</v>
      </c>
      <c r="H62">
        <f>G47</f>
        <v>7.4999999999999997E-3</v>
      </c>
      <c r="I62">
        <f>G48</f>
        <v>7.6E-3</v>
      </c>
      <c r="J62">
        <f>G49</f>
        <v>6.8999999999999999E-3</v>
      </c>
      <c r="K62">
        <f>G50</f>
        <v>6.1999999999999998E-3</v>
      </c>
    </row>
    <row r="63" spans="1:11">
      <c r="A63" t="s">
        <v>324</v>
      </c>
      <c r="B63">
        <f>SUM(B57:B61)</f>
        <v>26339918</v>
      </c>
      <c r="C63">
        <f t="shared" ref="C63:K63" si="5">SUM(C57:C61)</f>
        <v>27367009</v>
      </c>
      <c r="D63">
        <f t="shared" si="5"/>
        <v>28098548</v>
      </c>
      <c r="E63">
        <f t="shared" si="5"/>
        <v>28537040</v>
      </c>
      <c r="F63">
        <f t="shared" si="5"/>
        <v>30972310</v>
      </c>
      <c r="G63">
        <f t="shared" si="5"/>
        <v>32336678</v>
      </c>
      <c r="H63">
        <f t="shared" si="5"/>
        <v>33372837</v>
      </c>
      <c r="I63">
        <f t="shared" si="5"/>
        <v>34328481</v>
      </c>
      <c r="J63">
        <f t="shared" si="5"/>
        <v>31367131</v>
      </c>
      <c r="K63">
        <f t="shared" si="5"/>
        <v>28140430</v>
      </c>
    </row>
    <row r="64" spans="1:11">
      <c r="A64" t="s">
        <v>325</v>
      </c>
      <c r="B64">
        <f>SUM(B57:B59)</f>
        <v>13046493</v>
      </c>
      <c r="C64">
        <f t="shared" ref="C64:K64" si="6">SUM(C57:C59)</f>
        <v>14262618</v>
      </c>
      <c r="D64">
        <f t="shared" si="6"/>
        <v>15062807</v>
      </c>
      <c r="E64">
        <f t="shared" si="6"/>
        <v>14784837</v>
      </c>
      <c r="F64">
        <f t="shared" si="6"/>
        <v>16122347</v>
      </c>
      <c r="G64">
        <f t="shared" si="6"/>
        <v>17630541</v>
      </c>
      <c r="H64">
        <f t="shared" si="6"/>
        <v>18600919</v>
      </c>
      <c r="I64">
        <f t="shared" si="6"/>
        <v>19191438</v>
      </c>
      <c r="J64">
        <f t="shared" si="6"/>
        <v>17779979</v>
      </c>
      <c r="K64">
        <f t="shared" si="6"/>
        <v>18173532</v>
      </c>
    </row>
  </sheetData>
  <mergeCells count="1">
    <mergeCell ref="D19:K19"/>
  </mergeCells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T22"/>
  <sheetViews>
    <sheetView topLeftCell="A23" zoomScale="55" zoomScaleNormal="55" workbookViewId="0">
      <selection activeCell="Q52" sqref="Q52"/>
    </sheetView>
  </sheetViews>
  <sheetFormatPr defaultColWidth="11.1640625" defaultRowHeight="15.5"/>
  <cols>
    <col min="1" max="1" width="24.1640625" customWidth="1"/>
    <col min="2" max="10" width="13.4140625" bestFit="1" customWidth="1"/>
    <col min="11" max="13" width="14.4140625" bestFit="1" customWidth="1"/>
    <col min="14" max="20" width="13.4140625" bestFit="1" customWidth="1"/>
  </cols>
  <sheetData>
    <row r="1" spans="1:20">
      <c r="A1" s="78" t="s">
        <v>446</v>
      </c>
    </row>
    <row r="4" spans="1:20">
      <c r="A4" t="s">
        <v>362</v>
      </c>
    </row>
    <row r="5" spans="1:20">
      <c r="A5" t="s">
        <v>363</v>
      </c>
    </row>
    <row r="7" spans="1:20">
      <c r="A7" s="78" t="s">
        <v>361</v>
      </c>
    </row>
    <row r="8" spans="1:20">
      <c r="A8" s="78"/>
      <c r="B8" s="78">
        <v>2002</v>
      </c>
      <c r="C8" s="78">
        <v>2003</v>
      </c>
      <c r="D8" s="78">
        <v>2004</v>
      </c>
      <c r="E8" s="78">
        <v>2005</v>
      </c>
      <c r="F8" s="78">
        <v>2006</v>
      </c>
      <c r="G8" s="78">
        <v>2007</v>
      </c>
      <c r="H8" s="78">
        <v>2008</v>
      </c>
      <c r="I8" s="78">
        <v>2009</v>
      </c>
      <c r="J8" s="78">
        <v>2010</v>
      </c>
      <c r="K8" s="78">
        <v>2011</v>
      </c>
      <c r="L8" s="78">
        <v>2012</v>
      </c>
      <c r="M8" s="78">
        <v>2013</v>
      </c>
      <c r="N8" s="78">
        <v>2014</v>
      </c>
      <c r="O8" s="78">
        <v>2015</v>
      </c>
      <c r="P8" s="78">
        <v>2016</v>
      </c>
      <c r="Q8" s="78">
        <v>2017</v>
      </c>
      <c r="R8" s="78">
        <v>2018</v>
      </c>
      <c r="S8" s="78">
        <v>2019</v>
      </c>
      <c r="T8" s="78">
        <v>2020</v>
      </c>
    </row>
    <row r="9" spans="1:20">
      <c r="A9" s="78" t="s">
        <v>353</v>
      </c>
      <c r="B9" s="140">
        <v>26220644</v>
      </c>
      <c r="C9" s="140">
        <v>34414478</v>
      </c>
      <c r="D9" s="140">
        <v>47603274</v>
      </c>
      <c r="E9" s="140">
        <v>55032639</v>
      </c>
      <c r="F9" s="140">
        <v>68469125</v>
      </c>
      <c r="G9" s="140">
        <v>79872587</v>
      </c>
      <c r="H9" s="140">
        <v>87593068</v>
      </c>
      <c r="I9" s="140">
        <v>63766058</v>
      </c>
      <c r="J9" s="140">
        <v>83099781</v>
      </c>
      <c r="K9" s="140">
        <v>102793029</v>
      </c>
      <c r="L9" s="140">
        <v>104180411</v>
      </c>
      <c r="M9" s="140">
        <v>103309108</v>
      </c>
      <c r="N9" s="140">
        <v>99794562</v>
      </c>
      <c r="O9" s="140">
        <v>85754735</v>
      </c>
      <c r="P9" s="140">
        <v>75126145</v>
      </c>
      <c r="Q9" s="140">
        <v>83293796</v>
      </c>
      <c r="R9" s="140">
        <v>94023947</v>
      </c>
      <c r="S9" s="140">
        <v>88216179</v>
      </c>
      <c r="T9" s="140">
        <v>68704670</v>
      </c>
    </row>
    <row r="10" spans="1:20">
      <c r="A10" t="s">
        <v>354</v>
      </c>
      <c r="B10" s="131">
        <v>6146</v>
      </c>
      <c r="C10" s="131">
        <v>6212</v>
      </c>
      <c r="D10" s="131">
        <v>9574</v>
      </c>
      <c r="E10" s="131">
        <v>13653</v>
      </c>
      <c r="F10" s="131">
        <v>14165</v>
      </c>
      <c r="G10" s="131">
        <v>24531</v>
      </c>
      <c r="H10" s="131">
        <v>30639</v>
      </c>
      <c r="I10" s="131">
        <v>18875</v>
      </c>
      <c r="J10" s="131">
        <v>26020</v>
      </c>
      <c r="K10" s="131">
        <v>37944</v>
      </c>
      <c r="L10" s="131">
        <v>40646</v>
      </c>
      <c r="M10" s="131">
        <v>33692</v>
      </c>
      <c r="N10" s="131">
        <v>36016</v>
      </c>
      <c r="O10" s="131">
        <v>30423</v>
      </c>
      <c r="P10" s="131">
        <v>30704</v>
      </c>
      <c r="Q10" s="131">
        <v>33512</v>
      </c>
      <c r="R10" s="131">
        <v>38403</v>
      </c>
      <c r="S10" s="131">
        <v>35109</v>
      </c>
      <c r="T10" s="131">
        <v>25830</v>
      </c>
    </row>
    <row r="11" spans="1:20">
      <c r="A11" t="s">
        <v>515</v>
      </c>
      <c r="B11" s="131">
        <v>327930</v>
      </c>
      <c r="C11" s="131">
        <v>422266</v>
      </c>
      <c r="D11" s="131">
        <v>593698</v>
      </c>
      <c r="E11" s="131">
        <v>716209</v>
      </c>
      <c r="F11" s="131">
        <v>757656</v>
      </c>
      <c r="G11" s="131">
        <v>841161</v>
      </c>
      <c r="H11" s="131">
        <v>922606</v>
      </c>
      <c r="I11" s="131">
        <v>789677</v>
      </c>
      <c r="J11" s="131">
        <v>831564</v>
      </c>
      <c r="K11" s="131">
        <v>1048559</v>
      </c>
      <c r="L11" s="131">
        <v>974673</v>
      </c>
      <c r="M11" s="131">
        <v>974955</v>
      </c>
      <c r="N11" s="131">
        <v>919776</v>
      </c>
      <c r="O11" s="131">
        <v>773390</v>
      </c>
      <c r="P11" s="131">
        <v>820106</v>
      </c>
      <c r="Q11" s="131">
        <v>774828</v>
      </c>
      <c r="R11" s="131">
        <v>790913</v>
      </c>
      <c r="S11" s="131">
        <v>751587</v>
      </c>
      <c r="T11" s="131">
        <v>697230</v>
      </c>
    </row>
    <row r="12" spans="1:20">
      <c r="A12" t="s">
        <v>355</v>
      </c>
      <c r="B12" s="131">
        <v>45379</v>
      </c>
      <c r="C12" s="131">
        <v>59130</v>
      </c>
      <c r="D12" s="131">
        <v>72373</v>
      </c>
      <c r="E12" s="131">
        <v>82791</v>
      </c>
      <c r="F12" s="131">
        <v>114904</v>
      </c>
      <c r="G12" s="131">
        <v>117131</v>
      </c>
      <c r="H12" s="131">
        <v>148785</v>
      </c>
      <c r="I12" s="131">
        <v>100648</v>
      </c>
      <c r="J12" s="131">
        <v>137555</v>
      </c>
      <c r="K12" s="131">
        <v>187695</v>
      </c>
      <c r="L12" s="131">
        <v>162069</v>
      </c>
      <c r="M12" s="131">
        <v>209585</v>
      </c>
      <c r="N12" s="131">
        <v>144007</v>
      </c>
      <c r="O12" s="131">
        <v>125083</v>
      </c>
      <c r="P12" s="131">
        <v>128278</v>
      </c>
      <c r="Q12" s="131">
        <v>120714</v>
      </c>
      <c r="R12" s="131">
        <v>109506</v>
      </c>
      <c r="S12" s="131">
        <v>115412</v>
      </c>
      <c r="T12" s="131">
        <v>93347</v>
      </c>
    </row>
    <row r="13" spans="1:20">
      <c r="A13" t="s">
        <v>516</v>
      </c>
      <c r="B13" s="131">
        <v>39912</v>
      </c>
      <c r="C13" s="131">
        <v>53919</v>
      </c>
      <c r="D13" s="131">
        <v>61864</v>
      </c>
      <c r="E13" s="131">
        <v>70313</v>
      </c>
      <c r="F13" s="131">
        <v>75249</v>
      </c>
      <c r="G13" s="131">
        <v>85265</v>
      </c>
      <c r="H13" s="131">
        <v>92402</v>
      </c>
      <c r="I13" s="131">
        <v>88772</v>
      </c>
      <c r="J13" s="131">
        <v>118934</v>
      </c>
      <c r="K13" s="131">
        <v>125152</v>
      </c>
      <c r="L13" s="131">
        <v>115518</v>
      </c>
      <c r="M13" s="131">
        <v>109420</v>
      </c>
      <c r="N13" s="131">
        <v>92722</v>
      </c>
      <c r="O13" s="131">
        <v>91826</v>
      </c>
      <c r="P13" s="131">
        <v>76808</v>
      </c>
      <c r="Q13" s="131">
        <v>76841</v>
      </c>
      <c r="R13" s="131">
        <v>83164</v>
      </c>
      <c r="S13" s="131">
        <v>73005</v>
      </c>
      <c r="T13" s="131">
        <v>64156</v>
      </c>
    </row>
    <row r="14" spans="1:20">
      <c r="A14" t="s">
        <v>356</v>
      </c>
      <c r="B14" s="131">
        <v>311726</v>
      </c>
      <c r="C14" s="131">
        <v>553543</v>
      </c>
      <c r="D14" s="131">
        <v>477267</v>
      </c>
      <c r="E14" s="131">
        <v>561941</v>
      </c>
      <c r="F14" s="131">
        <v>657409</v>
      </c>
      <c r="G14" s="131">
        <v>808274</v>
      </c>
      <c r="H14" s="131">
        <v>863288</v>
      </c>
      <c r="I14" s="131">
        <v>630639</v>
      </c>
      <c r="J14" s="131">
        <v>702242</v>
      </c>
      <c r="K14" s="131">
        <v>941189</v>
      </c>
      <c r="L14" s="131">
        <v>872529</v>
      </c>
      <c r="M14" s="131">
        <v>1038350</v>
      </c>
      <c r="N14" s="131">
        <v>805378</v>
      </c>
      <c r="O14" s="131">
        <v>759188</v>
      </c>
      <c r="P14" s="131">
        <v>772968</v>
      </c>
      <c r="Q14" s="131">
        <v>745136</v>
      </c>
      <c r="R14" s="131">
        <v>724740</v>
      </c>
      <c r="S14" s="131">
        <v>711883</v>
      </c>
      <c r="T14" s="131">
        <v>546101</v>
      </c>
    </row>
    <row r="15" spans="1:20">
      <c r="A15" t="s">
        <v>517</v>
      </c>
      <c r="B15" s="131">
        <v>46953</v>
      </c>
      <c r="C15" s="131">
        <v>66375</v>
      </c>
      <c r="D15" s="131">
        <v>75893</v>
      </c>
      <c r="E15" s="131">
        <v>84472</v>
      </c>
      <c r="F15" s="131">
        <v>104058</v>
      </c>
      <c r="G15" s="131">
        <v>36569</v>
      </c>
      <c r="H15" s="131">
        <v>33050</v>
      </c>
      <c r="I15" s="131">
        <v>28924</v>
      </c>
      <c r="J15" s="131">
        <v>31133</v>
      </c>
      <c r="K15" s="131">
        <v>39631</v>
      </c>
      <c r="L15" s="131">
        <v>46095</v>
      </c>
      <c r="M15" s="131">
        <v>44745</v>
      </c>
      <c r="N15" s="131">
        <v>48303</v>
      </c>
      <c r="O15" s="131">
        <v>34278</v>
      </c>
      <c r="P15" s="131">
        <v>35502</v>
      </c>
      <c r="Q15" s="131">
        <v>37026</v>
      </c>
      <c r="R15" s="131">
        <v>31709</v>
      </c>
      <c r="S15" s="131">
        <v>33609</v>
      </c>
      <c r="T15" s="131">
        <v>30189</v>
      </c>
    </row>
    <row r="16" spans="1:20">
      <c r="A16" t="s">
        <v>357</v>
      </c>
      <c r="B16" s="131">
        <v>212978</v>
      </c>
      <c r="C16" s="131">
        <v>284924</v>
      </c>
      <c r="D16" s="131">
        <v>351371</v>
      </c>
      <c r="E16" s="131">
        <v>422625</v>
      </c>
      <c r="F16" s="131">
        <v>861542</v>
      </c>
      <c r="G16" s="131">
        <v>695415</v>
      </c>
      <c r="H16" s="131">
        <v>1393300</v>
      </c>
      <c r="I16" s="131">
        <v>1075036</v>
      </c>
      <c r="J16" s="131">
        <v>1500826</v>
      </c>
      <c r="K16" s="131">
        <v>1808276</v>
      </c>
      <c r="L16" s="131">
        <v>1803880</v>
      </c>
      <c r="M16" s="131">
        <v>2392638</v>
      </c>
      <c r="N16" s="131">
        <v>2249667</v>
      </c>
      <c r="O16" s="131">
        <v>1751846</v>
      </c>
      <c r="P16" s="131">
        <v>1562289</v>
      </c>
      <c r="Q16" s="131">
        <v>1301268</v>
      </c>
      <c r="R16" s="131">
        <v>943900</v>
      </c>
      <c r="S16" s="131">
        <v>1357590</v>
      </c>
      <c r="T16" s="131">
        <v>1103248</v>
      </c>
    </row>
    <row r="17" spans="1:20">
      <c r="A17" t="s">
        <v>358</v>
      </c>
      <c r="B17" s="131">
        <v>191992</v>
      </c>
      <c r="C17" s="131">
        <v>247174</v>
      </c>
      <c r="D17" s="131">
        <v>328568</v>
      </c>
      <c r="E17" s="131">
        <v>308943</v>
      </c>
      <c r="F17" s="131">
        <v>486990</v>
      </c>
      <c r="G17" s="131">
        <v>590710</v>
      </c>
      <c r="H17" s="131">
        <v>671077</v>
      </c>
      <c r="I17" s="131">
        <v>438103</v>
      </c>
      <c r="J17" s="131">
        <v>470259</v>
      </c>
      <c r="K17" s="131">
        <v>668623</v>
      </c>
      <c r="L17" s="131">
        <v>765715</v>
      </c>
      <c r="M17" s="131">
        <v>906942</v>
      </c>
      <c r="N17" s="131">
        <v>707247</v>
      </c>
      <c r="O17" s="131">
        <v>648990</v>
      </c>
      <c r="P17" s="131">
        <v>514215</v>
      </c>
      <c r="Q17" s="131">
        <v>529044</v>
      </c>
      <c r="R17" s="131">
        <v>597171</v>
      </c>
      <c r="S17" s="131">
        <v>526384</v>
      </c>
      <c r="T17" s="131">
        <v>473813</v>
      </c>
    </row>
    <row r="18" spans="1:20">
      <c r="A18" t="s">
        <v>359</v>
      </c>
      <c r="B18" s="131">
        <v>594541</v>
      </c>
      <c r="C18" s="131">
        <v>773279</v>
      </c>
      <c r="D18" s="131">
        <v>922971</v>
      </c>
      <c r="E18" s="131">
        <v>1072692</v>
      </c>
      <c r="F18" s="131">
        <v>1210684</v>
      </c>
      <c r="G18" s="131">
        <v>1449362</v>
      </c>
      <c r="H18" s="131">
        <v>1575101</v>
      </c>
      <c r="I18" s="131">
        <v>1201026</v>
      </c>
      <c r="J18" s="131">
        <v>1414745</v>
      </c>
      <c r="K18" s="131">
        <v>1767515</v>
      </c>
      <c r="L18" s="131">
        <v>1887136</v>
      </c>
      <c r="M18" s="131">
        <v>2094850</v>
      </c>
      <c r="N18" s="131">
        <v>1832193</v>
      </c>
      <c r="O18" s="131">
        <v>1648802</v>
      </c>
      <c r="P18" s="131">
        <v>1595674</v>
      </c>
      <c r="Q18" s="131">
        <v>1589445</v>
      </c>
      <c r="R18" s="131">
        <v>1742715</v>
      </c>
      <c r="S18" s="131">
        <v>1618515</v>
      </c>
      <c r="T18" s="131">
        <v>1345068</v>
      </c>
    </row>
    <row r="19" spans="1:20">
      <c r="A19" t="s">
        <v>360</v>
      </c>
      <c r="B19" s="131">
        <v>44180</v>
      </c>
      <c r="C19" s="131">
        <v>65018</v>
      </c>
      <c r="D19" s="131">
        <v>72433</v>
      </c>
      <c r="E19" s="131">
        <v>82360</v>
      </c>
      <c r="F19" s="131">
        <v>98916</v>
      </c>
      <c r="G19" s="131">
        <v>26411</v>
      </c>
      <c r="H19" s="131">
        <v>28774</v>
      </c>
      <c r="I19" s="131">
        <v>24238</v>
      </c>
      <c r="J19" s="131">
        <v>30399</v>
      </c>
      <c r="K19" s="131">
        <v>31798</v>
      </c>
      <c r="L19" s="131">
        <v>36709</v>
      </c>
      <c r="M19" s="131">
        <v>38631</v>
      </c>
      <c r="N19" s="131">
        <v>48566</v>
      </c>
      <c r="O19" s="131">
        <v>28966</v>
      </c>
      <c r="P19" s="131">
        <v>31325</v>
      </c>
      <c r="Q19" s="131">
        <v>32067</v>
      </c>
      <c r="R19" s="131">
        <v>28126</v>
      </c>
      <c r="S19" s="131">
        <v>28814</v>
      </c>
      <c r="T19" s="131">
        <v>24722</v>
      </c>
    </row>
    <row r="20" spans="1:20">
      <c r="A20" s="78" t="s">
        <v>478</v>
      </c>
      <c r="B20" s="140">
        <v>1821737</v>
      </c>
      <c r="C20" s="140">
        <v>2531840</v>
      </c>
      <c r="D20" s="140">
        <v>2966012</v>
      </c>
      <c r="E20" s="140">
        <v>3415999</v>
      </c>
      <c r="F20" s="140">
        <v>4381573</v>
      </c>
      <c r="G20" s="140">
        <v>4674829</v>
      </c>
      <c r="H20" s="140">
        <v>5759022</v>
      </c>
      <c r="I20" s="140">
        <v>4395938</v>
      </c>
      <c r="J20" s="140">
        <v>5263677</v>
      </c>
      <c r="K20" s="140">
        <v>6656382</v>
      </c>
      <c r="L20" s="140">
        <v>6704970</v>
      </c>
      <c r="M20" s="140">
        <v>7843808</v>
      </c>
      <c r="N20" s="140">
        <v>6883875</v>
      </c>
      <c r="O20" s="140">
        <v>5892792</v>
      </c>
      <c r="P20" s="140">
        <v>5567869</v>
      </c>
      <c r="Q20" s="140">
        <v>5239881</v>
      </c>
      <c r="R20" s="140">
        <v>5090347</v>
      </c>
      <c r="S20" s="140">
        <v>5251908</v>
      </c>
      <c r="T20" s="140">
        <v>4403704</v>
      </c>
    </row>
    <row r="21" spans="1:20">
      <c r="A21" s="78" t="s">
        <v>518</v>
      </c>
      <c r="B21" s="146">
        <v>6.9477202771983784E-2</v>
      </c>
      <c r="C21" s="146">
        <v>7.3569036845481134E-2</v>
      </c>
      <c r="D21" s="146">
        <v>6.2306890908385842E-2</v>
      </c>
      <c r="E21" s="146">
        <v>6.2072236804780523E-2</v>
      </c>
      <c r="F21" s="146">
        <v>6.3993413089476467E-2</v>
      </c>
      <c r="G21" s="146">
        <v>5.85285787725894E-2</v>
      </c>
      <c r="H21" s="146">
        <v>6.5747463029837014E-2</v>
      </c>
      <c r="I21" s="146">
        <v>6.8938525257433977E-2</v>
      </c>
      <c r="J21" s="146">
        <v>6.3341647073654736E-2</v>
      </c>
      <c r="K21" s="146">
        <v>6.4755188797870719E-2</v>
      </c>
      <c r="L21" s="146">
        <v>6.4359220084090479E-2</v>
      </c>
      <c r="M21" s="146">
        <v>7.5925619259049254E-2</v>
      </c>
      <c r="N21" s="146">
        <v>6.8980462081691382E-2</v>
      </c>
      <c r="O21" s="146">
        <v>6.8716811963794186E-2</v>
      </c>
      <c r="P21" s="146">
        <v>7.4113599200384905E-2</v>
      </c>
      <c r="Q21" s="146">
        <v>6.290841877347024E-2</v>
      </c>
      <c r="R21" s="146">
        <v>5.4138835503257481E-2</v>
      </c>
      <c r="S21" s="146">
        <v>5.9534521439655645E-2</v>
      </c>
      <c r="T21" s="146">
        <v>6.4096137860788799E-2</v>
      </c>
    </row>
    <row r="22" spans="1:20">
      <c r="B22" s="145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U20"/>
  <sheetViews>
    <sheetView topLeftCell="A3" zoomScale="55" zoomScaleNormal="55" workbookViewId="0">
      <selection activeCell="T34" sqref="T34"/>
    </sheetView>
  </sheetViews>
  <sheetFormatPr defaultColWidth="11.1640625" defaultRowHeight="15.5"/>
  <sheetData>
    <row r="1" spans="1:21">
      <c r="A1" s="78" t="s">
        <v>447</v>
      </c>
    </row>
    <row r="4" spans="1:21">
      <c r="A4" t="s">
        <v>362</v>
      </c>
    </row>
    <row r="5" spans="1:21">
      <c r="A5" t="s">
        <v>363</v>
      </c>
    </row>
    <row r="7" spans="1:21" s="78" customFormat="1">
      <c r="B7" s="78">
        <v>2002</v>
      </c>
      <c r="C7" s="78">
        <v>2003</v>
      </c>
      <c r="D7" s="78">
        <v>2004</v>
      </c>
      <c r="E7" s="78">
        <v>2005</v>
      </c>
      <c r="F7" s="78">
        <v>2006</v>
      </c>
      <c r="G7" s="78">
        <v>2007</v>
      </c>
      <c r="H7" s="78">
        <v>2008</v>
      </c>
      <c r="I7" s="78">
        <v>2009</v>
      </c>
      <c r="J7" s="78">
        <v>2010</v>
      </c>
      <c r="K7" s="78">
        <v>2011</v>
      </c>
      <c r="L7" s="78">
        <v>2012</v>
      </c>
      <c r="M7" s="78">
        <v>2013</v>
      </c>
      <c r="N7" s="78">
        <v>2014</v>
      </c>
      <c r="O7" s="78">
        <v>2015</v>
      </c>
      <c r="P7" s="78">
        <v>2016</v>
      </c>
      <c r="Q7" s="78">
        <v>2017</v>
      </c>
      <c r="R7" s="78">
        <v>2018</v>
      </c>
      <c r="S7" s="78">
        <v>2019</v>
      </c>
      <c r="T7" s="78">
        <v>2020</v>
      </c>
    </row>
    <row r="8" spans="1:21" s="78" customFormat="1">
      <c r="A8" s="78" t="s">
        <v>353</v>
      </c>
      <c r="B8" s="78">
        <v>23064420</v>
      </c>
      <c r="C8" s="78">
        <v>31635889</v>
      </c>
      <c r="D8" s="78">
        <v>40263523</v>
      </c>
      <c r="E8" s="78">
        <v>46991047</v>
      </c>
      <c r="F8" s="78">
        <v>52601760</v>
      </c>
      <c r="G8" s="78">
        <v>64026608</v>
      </c>
      <c r="H8" s="78">
        <v>73965546</v>
      </c>
      <c r="I8" s="78">
        <v>53863892</v>
      </c>
      <c r="J8" s="78">
        <v>82630650</v>
      </c>
      <c r="K8" s="78">
        <v>107956344</v>
      </c>
      <c r="L8" s="78">
        <v>98824504</v>
      </c>
      <c r="M8" s="78">
        <v>95062895</v>
      </c>
      <c r="N8" s="78">
        <v>92590712</v>
      </c>
      <c r="O8" s="78">
        <v>81791370</v>
      </c>
      <c r="P8" s="78">
        <v>76586727</v>
      </c>
      <c r="Q8" s="78">
        <v>89555817</v>
      </c>
      <c r="R8" s="78">
        <v>95179154</v>
      </c>
      <c r="S8" s="78">
        <v>90419473</v>
      </c>
      <c r="T8" s="78">
        <v>85686133</v>
      </c>
    </row>
    <row r="9" spans="1:21">
      <c r="A9" t="s">
        <v>354</v>
      </c>
      <c r="B9">
        <v>5383</v>
      </c>
      <c r="C9">
        <v>7617</v>
      </c>
      <c r="D9">
        <v>7388</v>
      </c>
      <c r="E9">
        <v>13963</v>
      </c>
      <c r="F9">
        <v>10982</v>
      </c>
      <c r="G9">
        <v>17847</v>
      </c>
      <c r="H9">
        <v>26689</v>
      </c>
      <c r="I9">
        <v>35793</v>
      </c>
      <c r="J9">
        <v>39232</v>
      </c>
      <c r="K9">
        <v>44999</v>
      </c>
      <c r="L9">
        <v>40705</v>
      </c>
      <c r="M9">
        <v>40795</v>
      </c>
      <c r="N9">
        <v>46869</v>
      </c>
      <c r="O9">
        <v>40197</v>
      </c>
      <c r="P9">
        <v>36881</v>
      </c>
      <c r="Q9">
        <v>41115</v>
      </c>
      <c r="R9">
        <v>41924</v>
      </c>
      <c r="S9">
        <v>42180</v>
      </c>
      <c r="T9">
        <v>41624</v>
      </c>
    </row>
    <row r="10" spans="1:21">
      <c r="A10" t="s">
        <v>515</v>
      </c>
      <c r="B10">
        <v>46569</v>
      </c>
      <c r="C10">
        <v>60755</v>
      </c>
      <c r="D10">
        <v>74199</v>
      </c>
      <c r="E10">
        <v>92058</v>
      </c>
      <c r="F10">
        <v>112320</v>
      </c>
      <c r="G10">
        <v>131692</v>
      </c>
      <c r="H10">
        <v>171383</v>
      </c>
      <c r="I10">
        <v>139116</v>
      </c>
      <c r="J10">
        <v>187559</v>
      </c>
      <c r="K10">
        <v>202899</v>
      </c>
      <c r="L10">
        <v>217856</v>
      </c>
      <c r="M10">
        <v>207390</v>
      </c>
      <c r="N10">
        <v>236026</v>
      </c>
      <c r="O10">
        <v>233810</v>
      </c>
      <c r="P10">
        <v>239122</v>
      </c>
      <c r="Q10">
        <v>253995</v>
      </c>
      <c r="R10">
        <v>224138</v>
      </c>
      <c r="S10">
        <v>233817</v>
      </c>
      <c r="T10">
        <v>219244</v>
      </c>
      <c r="U10">
        <v>0</v>
      </c>
    </row>
    <row r="11" spans="1:21">
      <c r="A11" t="s">
        <v>355</v>
      </c>
      <c r="B11">
        <v>29174</v>
      </c>
      <c r="C11">
        <v>23493</v>
      </c>
      <c r="D11">
        <v>24626</v>
      </c>
      <c r="E11">
        <v>25909</v>
      </c>
      <c r="F11">
        <v>23920</v>
      </c>
      <c r="G11">
        <v>24130</v>
      </c>
      <c r="H11">
        <v>42321</v>
      </c>
      <c r="I11">
        <v>25458</v>
      </c>
      <c r="J11">
        <v>39019</v>
      </c>
      <c r="K11">
        <v>34574</v>
      </c>
      <c r="L11">
        <v>40649</v>
      </c>
      <c r="M11">
        <v>43076</v>
      </c>
      <c r="N11">
        <v>38135</v>
      </c>
      <c r="O11">
        <v>34656</v>
      </c>
      <c r="P11">
        <v>28734</v>
      </c>
      <c r="Q11">
        <v>29707</v>
      </c>
      <c r="R11">
        <v>38557</v>
      </c>
      <c r="S11">
        <v>31124</v>
      </c>
      <c r="T11">
        <v>21718</v>
      </c>
    </row>
    <row r="12" spans="1:21">
      <c r="A12" t="s">
        <v>516</v>
      </c>
      <c r="B12">
        <v>16140</v>
      </c>
      <c r="C12">
        <v>43929</v>
      </c>
      <c r="D12">
        <v>43550</v>
      </c>
      <c r="E12">
        <v>43267</v>
      </c>
      <c r="F12">
        <v>35700</v>
      </c>
      <c r="G12">
        <v>34864</v>
      </c>
      <c r="H12">
        <v>67181</v>
      </c>
      <c r="I12">
        <v>62272</v>
      </c>
      <c r="J12">
        <v>77109</v>
      </c>
      <c r="K12">
        <v>78508</v>
      </c>
      <c r="L12">
        <v>74270</v>
      </c>
      <c r="M12">
        <v>62639</v>
      </c>
      <c r="N12">
        <v>38472</v>
      </c>
      <c r="O12">
        <v>30002</v>
      </c>
      <c r="P12">
        <v>37529</v>
      </c>
      <c r="Q12">
        <v>38448</v>
      </c>
      <c r="R12">
        <v>38185</v>
      </c>
      <c r="S12">
        <v>34018</v>
      </c>
      <c r="T12">
        <v>24852</v>
      </c>
    </row>
    <row r="13" spans="1:21">
      <c r="A13" t="s">
        <v>356</v>
      </c>
      <c r="B13">
        <v>1936558</v>
      </c>
      <c r="C13">
        <v>2427359</v>
      </c>
      <c r="D13">
        <v>2804592</v>
      </c>
      <c r="E13">
        <v>3361239</v>
      </c>
      <c r="F13">
        <v>4837053</v>
      </c>
      <c r="G13">
        <v>6462522</v>
      </c>
      <c r="H13">
        <v>6210827</v>
      </c>
      <c r="I13">
        <v>3168656</v>
      </c>
      <c r="J13">
        <v>4513538</v>
      </c>
      <c r="K13">
        <v>5862169</v>
      </c>
      <c r="L13">
        <v>4388742</v>
      </c>
      <c r="M13">
        <v>4269757</v>
      </c>
      <c r="N13">
        <v>4015887</v>
      </c>
      <c r="O13">
        <v>3560350</v>
      </c>
      <c r="P13">
        <v>3330525</v>
      </c>
      <c r="Q13">
        <v>3244538</v>
      </c>
      <c r="R13">
        <v>3450939</v>
      </c>
      <c r="S13">
        <v>3425927</v>
      </c>
      <c r="T13">
        <v>3588748</v>
      </c>
    </row>
    <row r="14" spans="1:21">
      <c r="A14" t="s">
        <v>517</v>
      </c>
      <c r="B14">
        <v>17531</v>
      </c>
      <c r="C14">
        <v>9072</v>
      </c>
      <c r="D14">
        <v>9715</v>
      </c>
      <c r="E14">
        <v>16063</v>
      </c>
      <c r="F14">
        <v>15200</v>
      </c>
      <c r="G14">
        <v>28925</v>
      </c>
      <c r="H14">
        <v>11899</v>
      </c>
      <c r="I14">
        <v>20776</v>
      </c>
      <c r="J14">
        <v>12134</v>
      </c>
      <c r="K14">
        <v>11940</v>
      </c>
      <c r="L14">
        <v>14628</v>
      </c>
      <c r="M14">
        <v>13888</v>
      </c>
      <c r="N14">
        <v>22408</v>
      </c>
      <c r="O14">
        <v>18254</v>
      </c>
      <c r="P14">
        <v>18581</v>
      </c>
      <c r="Q14">
        <v>15568</v>
      </c>
      <c r="R14">
        <v>11409</v>
      </c>
      <c r="S14">
        <v>12682</v>
      </c>
      <c r="T14">
        <v>10748</v>
      </c>
    </row>
    <row r="15" spans="1:21">
      <c r="A15" t="s">
        <v>357</v>
      </c>
      <c r="B15">
        <v>209224</v>
      </c>
      <c r="C15">
        <v>225892</v>
      </c>
      <c r="D15">
        <v>264177</v>
      </c>
      <c r="E15">
        <v>399740</v>
      </c>
      <c r="F15">
        <v>575521</v>
      </c>
      <c r="G15">
        <v>599404</v>
      </c>
      <c r="H15">
        <v>692385</v>
      </c>
      <c r="I15">
        <v>963027</v>
      </c>
      <c r="J15">
        <v>699238</v>
      </c>
      <c r="K15">
        <v>965398</v>
      </c>
      <c r="L15">
        <v>925367</v>
      </c>
      <c r="M15">
        <v>897508</v>
      </c>
      <c r="N15">
        <v>840715</v>
      </c>
      <c r="O15">
        <v>885508</v>
      </c>
      <c r="P15">
        <v>767746</v>
      </c>
      <c r="Q15">
        <v>697647</v>
      </c>
      <c r="R15">
        <v>734758</v>
      </c>
      <c r="S15">
        <v>747586</v>
      </c>
      <c r="T15">
        <v>587527</v>
      </c>
    </row>
    <row r="16" spans="1:21">
      <c r="A16" t="s">
        <v>358</v>
      </c>
      <c r="B16">
        <v>57758</v>
      </c>
      <c r="C16">
        <v>113013</v>
      </c>
      <c r="D16">
        <v>114901</v>
      </c>
      <c r="E16">
        <v>107835</v>
      </c>
      <c r="F16">
        <v>114725</v>
      </c>
      <c r="G16">
        <v>170339</v>
      </c>
      <c r="H16">
        <v>222342</v>
      </c>
      <c r="I16">
        <v>154666</v>
      </c>
      <c r="J16">
        <v>241135</v>
      </c>
      <c r="K16">
        <v>285658</v>
      </c>
      <c r="L16">
        <v>330088</v>
      </c>
      <c r="M16">
        <v>304026</v>
      </c>
      <c r="N16">
        <v>302381</v>
      </c>
      <c r="O16">
        <v>305448</v>
      </c>
      <c r="P16">
        <v>201079</v>
      </c>
      <c r="Q16">
        <v>218904</v>
      </c>
      <c r="R16">
        <v>256752</v>
      </c>
      <c r="S16">
        <v>213401</v>
      </c>
      <c r="T16">
        <v>189976</v>
      </c>
    </row>
    <row r="17" spans="1:20">
      <c r="A17" t="s">
        <v>359</v>
      </c>
      <c r="B17">
        <v>223211</v>
      </c>
      <c r="C17">
        <v>254122</v>
      </c>
      <c r="D17">
        <v>318675</v>
      </c>
      <c r="E17">
        <v>330041</v>
      </c>
      <c r="F17">
        <v>381498</v>
      </c>
      <c r="G17">
        <v>479718</v>
      </c>
      <c r="H17">
        <v>619354</v>
      </c>
      <c r="I17">
        <v>555603</v>
      </c>
      <c r="J17">
        <v>897276</v>
      </c>
      <c r="K17">
        <v>967830</v>
      </c>
      <c r="L17">
        <v>1076812</v>
      </c>
      <c r="M17">
        <v>937389</v>
      </c>
      <c r="N17">
        <v>904229</v>
      </c>
      <c r="O17">
        <v>849004</v>
      </c>
      <c r="P17">
        <v>697402</v>
      </c>
      <c r="Q17">
        <v>799382</v>
      </c>
      <c r="R17">
        <v>894899</v>
      </c>
      <c r="S17">
        <v>839077</v>
      </c>
      <c r="T17">
        <v>703435</v>
      </c>
    </row>
    <row r="18" spans="1:20">
      <c r="A18" t="s">
        <v>360</v>
      </c>
      <c r="B18">
        <v>16325</v>
      </c>
      <c r="C18">
        <v>9546</v>
      </c>
      <c r="D18">
        <v>9442</v>
      </c>
      <c r="E18">
        <v>16174</v>
      </c>
      <c r="F18">
        <v>14991</v>
      </c>
      <c r="G18">
        <v>28221</v>
      </c>
      <c r="H18">
        <v>7525</v>
      </c>
      <c r="I18">
        <v>7806</v>
      </c>
      <c r="J18">
        <v>8785</v>
      </c>
      <c r="K18">
        <v>12137</v>
      </c>
      <c r="L18">
        <v>15923</v>
      </c>
      <c r="M18">
        <v>16423</v>
      </c>
      <c r="N18">
        <v>19540</v>
      </c>
      <c r="O18">
        <v>21080</v>
      </c>
      <c r="P18">
        <v>18256</v>
      </c>
      <c r="Q18">
        <v>15695</v>
      </c>
      <c r="R18">
        <v>13877</v>
      </c>
      <c r="S18">
        <v>16707</v>
      </c>
      <c r="T18">
        <v>14076</v>
      </c>
    </row>
    <row r="19" spans="1:20" s="78" customFormat="1">
      <c r="A19" s="78" t="s">
        <v>478</v>
      </c>
      <c r="B19" s="78">
        <v>2567419</v>
      </c>
      <c r="C19" s="78">
        <v>3184240</v>
      </c>
      <c r="D19" s="78">
        <v>3687439</v>
      </c>
      <c r="E19" s="78">
        <v>4421280</v>
      </c>
      <c r="F19" s="78">
        <v>6150131</v>
      </c>
      <c r="G19" s="78">
        <v>7985187</v>
      </c>
      <c r="H19" s="78">
        <v>8079712</v>
      </c>
      <c r="I19" s="78">
        <v>5141958</v>
      </c>
      <c r="J19" s="78">
        <v>6727162</v>
      </c>
      <c r="K19" s="78">
        <v>8482035</v>
      </c>
      <c r="L19" s="78">
        <v>7141463</v>
      </c>
      <c r="M19" s="78">
        <v>6812431</v>
      </c>
      <c r="N19" s="78">
        <v>6485742</v>
      </c>
      <c r="O19" s="78">
        <v>5996565</v>
      </c>
      <c r="P19" s="78">
        <v>5391550</v>
      </c>
      <c r="Q19" s="78">
        <v>5368876</v>
      </c>
      <c r="R19" s="78">
        <v>5722145</v>
      </c>
      <c r="S19" s="78">
        <v>5610595</v>
      </c>
      <c r="T19" s="78">
        <v>5415572</v>
      </c>
    </row>
    <row r="20" spans="1:20" s="78" customFormat="1">
      <c r="A20" s="78" t="s">
        <v>519</v>
      </c>
      <c r="B20" s="78">
        <v>0.11</v>
      </c>
      <c r="C20" s="78">
        <v>0.1</v>
      </c>
      <c r="D20" s="78">
        <v>0.09</v>
      </c>
      <c r="E20" s="78">
        <v>0.09</v>
      </c>
      <c r="F20" s="78">
        <v>0.1169</v>
      </c>
      <c r="G20" s="78">
        <v>0.12470000000000001</v>
      </c>
      <c r="H20" s="78">
        <v>0.11</v>
      </c>
      <c r="I20" s="78">
        <v>0.1</v>
      </c>
      <c r="J20" s="78">
        <v>0.08</v>
      </c>
      <c r="K20" s="78">
        <v>0.08</v>
      </c>
      <c r="L20" s="78">
        <v>7.0000000000000007E-2</v>
      </c>
      <c r="M20" s="78">
        <v>7.0000000000000007E-2</v>
      </c>
      <c r="N20" s="78">
        <v>7.0000000000000007E-2</v>
      </c>
      <c r="O20" s="78">
        <v>7.0000000000000007E-2</v>
      </c>
      <c r="P20" s="78">
        <v>7.0000000000000007E-2</v>
      </c>
      <c r="Q20" s="78">
        <v>0.06</v>
      </c>
      <c r="R20" s="78">
        <v>0.06</v>
      </c>
      <c r="S20" s="78">
        <v>0.06</v>
      </c>
      <c r="T20" s="78">
        <v>0.06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F733705AC7E428E71A55270F279CF" ma:contentTypeVersion="9" ma:contentTypeDescription="Create a new document." ma:contentTypeScope="" ma:versionID="ca7edee9b22849a1c02dc214c32043cb">
  <xsd:schema xmlns:xsd="http://www.w3.org/2001/XMLSchema" xmlns:xs="http://www.w3.org/2001/XMLSchema" xmlns:p="http://schemas.microsoft.com/office/2006/metadata/properties" xmlns:ns3="2b78ff95-ca78-43ea-a939-73a01fb1fbd7" targetNamespace="http://schemas.microsoft.com/office/2006/metadata/properties" ma:root="true" ma:fieldsID="bb75d0ccc84b8bad693d71c3f4af6a52" ns3:_="">
    <xsd:import namespace="2b78ff95-ca78-43ea-a939-73a01fb1fbd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8ff95-ca78-43ea-a939-73a01fb1fb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938BB0-26F8-4894-B4A7-994EF8130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8ff95-ca78-43ea-a939-73a01fb1fb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194724-620A-45BC-86C2-4F5F8B65DE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646FFD-0F53-4C67-884C-9F8D3220C080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b78ff95-ca78-43ea-a939-73a01fb1fbd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ECONOMIC SHEETS</vt:lpstr>
      <vt:lpstr>Unemployment</vt:lpstr>
      <vt:lpstr>HH income, debt, savings</vt:lpstr>
      <vt:lpstr>RE share elec Generation </vt:lpstr>
      <vt:lpstr>energy intensity</vt:lpstr>
      <vt:lpstr>EV Sales</vt:lpstr>
      <vt:lpstr> R&amp;D value and %</vt:lpstr>
      <vt:lpstr>Green imports</vt:lpstr>
      <vt:lpstr>Green exports</vt:lpstr>
      <vt:lpstr>SOCIAL SHEETS</vt:lpstr>
      <vt:lpstr>Income Inequality</vt:lpstr>
      <vt:lpstr>wealth&amp;carbon inequality</vt:lpstr>
      <vt:lpstr>HH access to WASH and elec</vt:lpstr>
      <vt:lpstr>Education attainment</vt:lpstr>
      <vt:lpstr>Food access and stunting</vt:lpstr>
      <vt:lpstr>ENVIRONMENTAL SHEET</vt:lpstr>
      <vt:lpstr>EF and biocap</vt:lpstr>
      <vt:lpstr>GHG emissions</vt:lpstr>
      <vt:lpstr>Water withdrawals &amp; prod</vt:lpstr>
      <vt:lpstr>'GHG emissions'!historical_emissions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Rivett-Carnac</dc:creator>
  <cp:lastModifiedBy>Gaylor Montmasson-Clair</cp:lastModifiedBy>
  <dcterms:created xsi:type="dcterms:W3CDTF">2022-02-10T06:42:28Z</dcterms:created>
  <dcterms:modified xsi:type="dcterms:W3CDTF">2022-11-10T12:23:50Z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0x010100076F733705AC7E428E71A55270F279CF</vt:lpwstr>
  </property>
</Properties>
</file>